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7785" activeTab="0"/>
  </bookViews>
  <sheets>
    <sheet name="Orçamento" sheetId="1" r:id="rId1"/>
    <sheet name="Cronograma" sheetId="2" r:id="rId2"/>
  </sheets>
  <definedNames>
    <definedName name="_xlfn.SUMIFS" hidden="1">#NAME?</definedName>
    <definedName name="_xlnm.Print_Area" localSheetId="1">'Cronograma'!$A$1:$J$29</definedName>
    <definedName name="_xlnm.Print_Area" localSheetId="0">'Orçamento'!$A$1:$H$100</definedName>
    <definedName name="_xlnm.Print_Titles" localSheetId="0">'Orçamento'!$1:$8</definedName>
  </definedNames>
  <calcPr fullCalcOnLoad="1"/>
</workbook>
</file>

<file path=xl/sharedStrings.xml><?xml version="1.0" encoding="utf-8"?>
<sst xmlns="http://schemas.openxmlformats.org/spreadsheetml/2006/main" count="310" uniqueCount="197">
  <si>
    <t>OBRA:</t>
  </si>
  <si>
    <t>DESCRIÇÃO</t>
  </si>
  <si>
    <t>UNID.</t>
  </si>
  <si>
    <t>QUANT.</t>
  </si>
  <si>
    <t>PREÇO TOTAL</t>
  </si>
  <si>
    <t>CÓDIGO</t>
  </si>
  <si>
    <t>ORGÃO</t>
  </si>
  <si>
    <t>REFERÊNCIA</t>
  </si>
  <si>
    <t>ITEM</t>
  </si>
  <si>
    <t>Valor Total</t>
  </si>
  <si>
    <t>PLANILHA ORÇAMENTÁRIA</t>
  </si>
  <si>
    <t>PREÇO UNIT.</t>
  </si>
  <si>
    <t>LOCAL:</t>
  </si>
  <si>
    <t>01.01</t>
  </si>
  <si>
    <t>02.01</t>
  </si>
  <si>
    <t>SERVIÇOS PRELIMINARES</t>
  </si>
  <si>
    <t>m²</t>
  </si>
  <si>
    <t>Total do Item</t>
  </si>
  <si>
    <t>PREFEITURA MUNICIPAL DE GUAÇUÍ</t>
  </si>
  <si>
    <t>CRONOGRAMA FÍSICO-FINANCEIRO</t>
  </si>
  <si>
    <t>SERVIÇOS</t>
  </si>
  <si>
    <t>VALOR</t>
  </si>
  <si>
    <t>TOTAL</t>
  </si>
  <si>
    <t>-</t>
  </si>
  <si>
    <t>Valor das Parcelas</t>
  </si>
  <si>
    <t>Valor Acumulado</t>
  </si>
  <si>
    <t>Porcentagem Simples</t>
  </si>
  <si>
    <t>Porcentagem Acumulada</t>
  </si>
  <si>
    <t>01.02</t>
  </si>
  <si>
    <t>01.03</t>
  </si>
  <si>
    <t>m³</t>
  </si>
  <si>
    <t>und</t>
  </si>
  <si>
    <t>m</t>
  </si>
  <si>
    <t>03.01</t>
  </si>
  <si>
    <t>03.02</t>
  </si>
  <si>
    <t>04.01</t>
  </si>
  <si>
    <t>05.01</t>
  </si>
  <si>
    <t>05.02</t>
  </si>
  <si>
    <t>06.01</t>
  </si>
  <si>
    <t>06.02</t>
  </si>
  <si>
    <t>07.01</t>
  </si>
  <si>
    <t>07.02</t>
  </si>
  <si>
    <t>07.03</t>
  </si>
  <si>
    <t>07.04</t>
  </si>
  <si>
    <t>SINAPI</t>
  </si>
  <si>
    <t>São Pedro de Rates, Distrito de Guaçuí-ES</t>
  </si>
  <si>
    <t>REFERENCIAL DE PREÇOS:</t>
  </si>
  <si>
    <t>MOBILIZAÇÃO</t>
  </si>
  <si>
    <t>CESAN</t>
  </si>
  <si>
    <t>SERVIÇOS TÉCNICOS</t>
  </si>
  <si>
    <t>02.02</t>
  </si>
  <si>
    <t>CONES DE SINALIZACAO</t>
  </si>
  <si>
    <t>undxdia</t>
  </si>
  <si>
    <t>ESCORAMENTO DE CAVAS E VALAS</t>
  </si>
  <si>
    <t>ESGOTAMENTO</t>
  </si>
  <si>
    <t>h</t>
  </si>
  <si>
    <t>ESGOTAMENTO COM MOTO-BOMBA AUTOESCOVANTE</t>
  </si>
  <si>
    <t>73891/001</t>
  </si>
  <si>
    <t>INSTALAÇÕES HIDRÁULICAS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</si>
  <si>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</si>
  <si>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</si>
  <si>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</si>
  <si>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</si>
  <si>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</si>
  <si>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</si>
  <si>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</si>
  <si>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</si>
  <si>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</si>
  <si>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</si>
  <si>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</si>
  <si>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</si>
  <si>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</si>
  <si>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</si>
  <si>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</si>
  <si>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LUVA PVC SOLD P/AGUA FRIA PREDIAL 110 MM</t>
  </si>
  <si>
    <t>CURVA FERRO GALVANIZADO 90G ROSCA FEMEA REF. 4"</t>
  </si>
  <si>
    <t>VENTOSA TRIPLICE FUNCAO FOFO C/ FLANGES PN-10/16/25 DN 50</t>
  </si>
  <si>
    <t xml:space="preserve">M </t>
  </si>
  <si>
    <t>REPARO DE REDES DE DRENAGEM EM TUBO DE CONCRETO DN ATE 200MM COM FORNECIMENTO DE TODOS OS MATERIAIS</t>
  </si>
  <si>
    <t>REPARO TUBO PVC SOLDAVEL AGUA FRIA DN 25MM, INCLUSIVE CONEXOES - FORNECIMENTO E INSTALACAO</t>
  </si>
  <si>
    <t>MOVIMENTO DE TERRA</t>
  </si>
  <si>
    <r>
      <t>m</t>
    </r>
    <r>
      <rPr>
        <vertAlign val="superscript"/>
        <sz val="10"/>
        <rFont val="Arial"/>
        <family val="2"/>
      </rPr>
      <t>3</t>
    </r>
  </si>
  <si>
    <t>m3xkm</t>
  </si>
  <si>
    <t>08.01</t>
  </si>
  <si>
    <t>OBRA CIVIL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</si>
  <si>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</si>
  <si>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</si>
  <si>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</si>
  <si>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</si>
  <si>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</si>
  <si>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</si>
  <si>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</si>
  <si>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</si>
  <si>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</si>
  <si>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</si>
  <si>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</si>
  <si>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</si>
  <si>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</si>
  <si>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ANCORAGEM DA TUBULACAO COM CONCRETO ARMADO</t>
  </si>
  <si>
    <t>ALVENARIA EM TIJOLO CERAMICO FURADO 9X19X19CM, 1 VEZ, ASSENTADO EM ARGAMASSA TRACO 1:4 (CIMENTO E AREIA MEDIA NAO PENEIRADA PREPARO MANUAL, JUNTA 1 CM)</t>
  </si>
  <si>
    <t>74162/001</t>
  </si>
  <si>
    <t xml:space="preserve"> 73937/001</t>
  </si>
  <si>
    <t>08.15</t>
  </si>
  <si>
    <t>04.02</t>
  </si>
  <si>
    <t>08.16</t>
  </si>
  <si>
    <t>CAIXA DE CONCRETO, ALTURA = 1,00 METRO, DIAMETRO REGISTRO &lt; 150 MM</t>
  </si>
  <si>
    <t>PORTAO DE FERRO EM CHAPA GALVANIZADA PLANA 14 GSG, NAS DIMENSÕES 1,00X2,10M, INCLUSIVE CADEADO</t>
  </si>
  <si>
    <t>kg</t>
  </si>
  <si>
    <t>CHAPISCO APLICADO SOMENTE EM PILARES E VIGAS DAS PAREDES INTERNAS, COM COLHER DE PEDREIRO. ARGAMASSA TRAÇO 1:3 COM PREPARO EM BETONEIRA 400L . AF_06/2014</t>
  </si>
  <si>
    <t>AREIA GROSSA P/ COLCHÃO DE AREIA</t>
  </si>
  <si>
    <t>REGISTRO GAVETA 4" BRUTO LATAO - FORNECIMENTO E INSTALACAO</t>
  </si>
  <si>
    <t>VÁLVULA DE PÉ COM CRIVO Ø 100MM (4") - FORNECIMENTO E INSTALAÇÃO</t>
  </si>
  <si>
    <t>73796/007</t>
  </si>
  <si>
    <t>VÁLVULA DE RETENÇÃO HORIZONTAL Ø 100MM (4") - FORNECIMENTO E INSTALAÇÃO</t>
  </si>
  <si>
    <t>73795/015</t>
  </si>
  <si>
    <t>VÁLVULA DE RETENÇÃO VERTICAL Ø 100MM (4") - FORNECIMENTO E INSTALAÇÃO</t>
  </si>
  <si>
    <t>73795/007</t>
  </si>
  <si>
    <t>TUBO DE AÇO GALVANIZADO COM COSTURA 4" (100MM), INCLUSIVE CONEXOES FORNECIMENTO E INSTALACAO</t>
  </si>
  <si>
    <t>Rede Adutora de Água Bruta</t>
  </si>
  <si>
    <t>ASSENTAMENTO DE TUBOS DE PVC DEFOFO INCLUSIVE PECAS E CONEXOES DN 100</t>
  </si>
  <si>
    <t>08.17</t>
  </si>
  <si>
    <t>ADAPTADOR, PVC PBA, A BOLSA DEFOFO, JE, DN 100 / DE 110 MM</t>
  </si>
  <si>
    <t>CURVA PVC PBA NBR 10351 P/ REDE AGUA JE PB 45G DN 100 /DE 110MM</t>
  </si>
  <si>
    <t>CURVA PVC PBA NBR 10351 P/ REDE AGUA JE PB 22G DN 100 /DE 110MM</t>
  </si>
  <si>
    <t>CURVA FERRO GALVANIZADO 45G ROSCA FEMEA REF. 4"</t>
  </si>
  <si>
    <t>08.18</t>
  </si>
  <si>
    <t>08.19</t>
  </si>
  <si>
    <t>08.20</t>
  </si>
  <si>
    <t>08.21</t>
  </si>
  <si>
    <t>08.22</t>
  </si>
  <si>
    <t>08.23</t>
  </si>
  <si>
    <t>08.24</t>
  </si>
  <si>
    <t>08.25</t>
  </si>
  <si>
    <t>QUADRO DE DISTRIBUICAO DE ENERGIA DE EMBUTIR, EM CHAPA METALICA, PARA 3 DISJUNTORES TERMOMAGNETICOS MONOPOLARES SEM BARRAMENTO FORNECIMENTO E INSTALACAO</t>
  </si>
  <si>
    <t>74131/001</t>
  </si>
  <si>
    <t>74130/001</t>
  </si>
  <si>
    <t>DISJUNTOR TERMOMAGNETICO MONOPOLAR PADRAO NEMA (AMERICANO) 10 A 30A 240V, FORNECIMENTO E INSTALACAO</t>
  </si>
  <si>
    <t>DISJUNTOR TERMOMAGNETICO TRIPOLAR PADRAO NEMA (AMERICANO) 10 A 50A 240V, FORNECIMENTO E INSTALACAO</t>
  </si>
  <si>
    <t>74130/004</t>
  </si>
  <si>
    <t>COMP.</t>
  </si>
  <si>
    <t>Bomba centrifuga trifásica 10CV</t>
  </si>
  <si>
    <t>Quadro de comando completo com reles, contador, disjuntores, chaves, sinaleiros, canaleta, trilho, prensa, cabos, terminais e etc.</t>
  </si>
  <si>
    <t>PRAZO EM MÊSES</t>
  </si>
  <si>
    <r>
      <t xml:space="preserve">CONVÊNIO: </t>
    </r>
    <r>
      <rPr>
        <sz val="10"/>
        <color indexed="8"/>
        <rFont val="Arial"/>
        <family val="2"/>
      </rPr>
      <t>TC/PAC 0118/2011</t>
    </r>
  </si>
  <si>
    <t>01.04</t>
  </si>
  <si>
    <t>74209/001</t>
  </si>
  <si>
    <t>PLACA DE OBRA EM CHAPA DE ACO GALVANIZADO</t>
  </si>
  <si>
    <t>GRUPO GERADOR REBOCÁVEL, POTÊNCIA 66 KVA, MOTOR A DIESEL - CHP DIURNO</t>
  </si>
  <si>
    <t>SINAPI: Jan/18 - CESAN: Jan/18 - BDI: 25,00%</t>
  </si>
  <si>
    <t>BANHEIRO QUIMICO</t>
  </si>
  <si>
    <t>und x m</t>
  </si>
  <si>
    <t>CAPINA E LIMPEZA MANUAL DE TERRENO</t>
  </si>
  <si>
    <t>73859/002</t>
  </si>
  <si>
    <t>CADASTRO DE REDE AGUA OU ESGOTO</t>
  </si>
  <si>
    <t>TESTE DE ESTANQUEIDADE</t>
  </si>
  <si>
    <t>ESCORAMENTO METALICO TIPO GAIOLA</t>
  </si>
  <si>
    <t>PASSADICOS COM PRANCHAS DE MADEIRA</t>
  </si>
  <si>
    <t>RETIRADA PAVIMENTO EM BLOCOS ARTICULADOS</t>
  </si>
  <si>
    <t>RECOMPOSICAO PAVIMENTO BLOCO CONC SEXTAV</t>
  </si>
  <si>
    <t>PONTO DE ILUMINAÇÃO RESIDENCIAL INCLUINDO INTERRUPTOR PARALELO (2 MÓDULOS), CAIXA ELÉTRICA, ELETRODUTO, CABO, RASGO, QUEBRA E CHUMBAMENTO (EXCLUINDO LUMINÁRIA E LÂMPADA).</t>
  </si>
  <si>
    <t>PONTO DE TOMADA RESIDENCIAL INCLUINDO TOMADA 20A/250V, CAIXA ELÉTRICA, ELETRODUTO, CABO, RASGO, QUEBRA E CHUMBAMENTO.</t>
  </si>
  <si>
    <t>TE, PVC PBA, BBB, 90 GRAUS, DN 100 / DE 110 MM, PARA REDE AGUA (NBR 10351)</t>
  </si>
  <si>
    <t xml:space="preserve">                                               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</si>
  <si>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</si>
  <si>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REATERRO MANUAL DE VALAS COM COMPACTAÇÃO MECANIZADA.</t>
  </si>
  <si>
    <t>TRANSPORTE DE SOLOS PARA BOTA FORA</t>
  </si>
  <si>
    <t>TELHAMENTO COM TELHA ONDULADA DE FIBROCIMENTO E = 6 MM, COM RECOBRIMENTO LATERAL DE 1/4 DE ONDA PARA TELHADO COM INCLINAÇÃO MAIOR QUE 10°, COM ATÉ 2 ÁGUAS, INCLUSO IÇAMENTO. AF_06/2016</t>
  </si>
  <si>
    <t>TRAMA DE MADEIRA COMPOSTA POR RIPAS, CAIBROS E TERÇAS PARA TELHADOS DE ATÉ 2 ÁGUAS PARA TELHA CERÂMICA CAPA-CANAL, INCLUSO TRANSPORTE VERTICAL. AF_12/2015</t>
  </si>
  <si>
    <t>APLICAÇÃO MANUAL DE PINTURA COM TINTA LÁTEX PVA EM PAREDES, DUAS DEMÃO</t>
  </si>
  <si>
    <t>73953/002</t>
  </si>
  <si>
    <t>TUBO PVC PBA JEI, CLASSE 20, DN 100 MM, PARA REDE DE AGUA (NBR 5647)</t>
  </si>
  <si>
    <t>MASSA ÚNICA, PARA RECEBIMENTO DE PINTURA, EM ARGAMASSA INDUSTRIALIZADA, PREPARO MECÂNICO, APLICADO COM EQUIPAMENTO DE MISTURA E PROJEÇÃO DE 1,5 M3/H DE ARGAMASSA EM FACES INTERNAS DE PAREDES, ESPESSURA DE 20MM,COM EXECUÇÃO DE TALISCAS. AF_06/2014</t>
  </si>
  <si>
    <t>LASTRO DE CONCRETO, PREPARO MECÂNICO, INCLUSOS ADITIVO IMPERMEABILIZAN TE, LANÇAMENTO E ADENSAMENTO</t>
  </si>
  <si>
    <t>MONTAGEM E DESMONTAGEM DE FÔRMA DE PILARES RETANGULARES E ESTRUTURAS SIMILARES COM ÁREA MÉDIA DAS SEÇÕES MAIOR QUE 0,25 M², PÉ-DIREITO SIMPLES, EM CHAPA DE MADEIRA COMPENSADA RESINADA, 4 UTILIZAÇÕES. AF_12/2015</t>
  </si>
  <si>
    <t>SINAPI - 03/15</t>
  </si>
  <si>
    <t>CESAN/15</t>
  </si>
  <si>
    <t>CESAN 03/15</t>
  </si>
  <si>
    <t>CORTE E DOBRA DE AÇO CA-50, DIÂMETRO DE 8,0 MM, UTILIZADO EM ESTRUTURAS DIVERSAS, EXCETO LAJES. AF_12/2015</t>
  </si>
  <si>
    <t>CONCRETO USINADO FCK 300 KG/CM2</t>
  </si>
  <si>
    <t>GOBOGÓ DE CONCRETO( ELEMENTO VAZADO), 7X50X50CM,7X50X50CM, ASSENTADO COM ARGAMASSA TRACO 1:4 (CIMENTO E AREIA)</t>
  </si>
  <si>
    <t>LUMINÁRIA TIPO CALHA, DE SOBREPOR, COM 2 LÂMPADAS TUBULARES DE 18 W - FORNECIMENTO E INSTALAÇÃO. AF_11/2017</t>
  </si>
  <si>
    <t>PLACA SINALIZACAO TRANSITO EM CAVALETE</t>
  </si>
  <si>
    <t>1</t>
  </si>
  <si>
    <t>2</t>
  </si>
  <si>
    <t>3</t>
  </si>
  <si>
    <t>4</t>
  </si>
  <si>
    <t>5</t>
  </si>
  <si>
    <t>6</t>
  </si>
  <si>
    <t xml:space="preserve">BARRACAO FECHADO DEPOSITO/ALMOXARIFADO </t>
  </si>
  <si>
    <t>TUBO DE CONCRETO PARA REDES COLETORAS DE ÁGUAS PLUVIAIS, DIÂMETRO DE 1000 MM, JUNTA RÍGIDA, INSTALADO EM LOCAL COM BAIXO NÍVEL DE INTERFERÊNCIAS - FORNECIMENTO E ASSENTAMENTO. AF_12/2015</t>
  </si>
  <si>
    <t>MARCELLO LOUGOM RODOLFO</t>
  </si>
  <si>
    <t>SUPERINTENDENTE DE OBRAS</t>
  </si>
  <si>
    <t>ENG.CIVIL CREA 037620/D</t>
  </si>
  <si>
    <r>
      <rPr>
        <b/>
        <sz val="12"/>
        <rFont val="Arial"/>
        <family val="2"/>
      </rPr>
      <t>LOCAL:</t>
    </r>
    <r>
      <rPr>
        <sz val="12"/>
        <rFont val="Arial"/>
        <family val="2"/>
      </rPr>
      <t xml:space="preserve"> Distrito de São Pedro de Rates - Guaçuí-ES</t>
    </r>
  </si>
  <si>
    <r>
      <rPr>
        <b/>
        <sz val="12"/>
        <rFont val="Arial"/>
        <family val="2"/>
      </rPr>
      <t xml:space="preserve">OBRA: </t>
    </r>
    <r>
      <rPr>
        <sz val="12"/>
        <rFont val="Arial"/>
        <family val="2"/>
      </rPr>
      <t xml:space="preserve">Rede Adutora de Água Bruta </t>
    </r>
  </si>
  <si>
    <t>LICITAÇÃO</t>
  </si>
  <si>
    <t>Quatrocentos e trinta e nove mil, quinhentos e cinquenta e dois reais e setenta centavos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</si>
</sst>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F800]dddd\,\ mmmm\ dd\,\ yyyy"/>
    <numFmt numFmtId="179" formatCode="_-* #,##0.00_-;\-* #,##0.00_-;_-* \-??_-;_-@_-"/>
    <numFmt numFmtId="180" formatCode="00\ "/>
    <numFmt numFmtId="181" formatCode="000,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[$-416]dddd\,\ d&quot; de &quot;mmmm&quot; de &quot;yyyy"/>
    <numFmt numFmtId="187" formatCode="0.0%"/>
    <numFmt numFmtId="188" formatCode="_-* #,##0.000_-;\-* #,##0.000_-;_-* &quot;-&quot;??_-;_-@_-"/>
    <numFmt numFmtId="189" formatCode="_-* #,##0.0000_-;\-* #,##0.0000_-;_-* &quot;-&quot;??_-;_-@_-"/>
    <numFmt numFmtId="190" formatCode="[$-416]mmmm\-yy;@"/>
    <numFmt numFmtId="191" formatCode="[$-416]mmmm\-yyyy;@"/>
    <numFmt numFmtId="192" formatCode="[$-416]mmmm\ \-\ yyyy;@"/>
    <numFmt numFmtId="193" formatCode="[$-416]mmmm/yyyy;@"/>
    <numFmt numFmtId="194" formatCode="[$-416]mmm\-yy;@"/>
    <numFmt numFmtId="195" formatCode="&quot;Ativado&quot;;&quot;Ativado&quot;;&quot;Desativado&quot;"/>
    <numFmt numFmtId="196" formatCode="[$-416]mmm/yyyy;@"/>
    <numFmt numFmtId="197" formatCode="0000"/>
    <numFmt numFmtId="198" formatCode="00"/>
    <numFmt numFmtId="199" formatCode="dd/mm/yy;@"/>
    <numFmt numFmtId="200" formatCode="_-* #,##0.0_-;\-* #,##0.0_-;_-* &quot;-&quot;??_-;_-@_-"/>
    <numFmt numFmtId="201" formatCode="0.0000"/>
    <numFmt numFmtId="202" formatCode="0.000"/>
    <numFmt numFmtId="203" formatCode="000000000"/>
    <numFmt numFmtId="204" formatCode="_(* #,##0.0000_);_(* \(#,##0.0000\);_(* &quot;-&quot;??_);_(@_)"/>
    <numFmt numFmtId="205" formatCode="_-* #,##0.0000_-;\-* #,##0.0000_-;_-* &quot;-&quot;????_-;_-@_-"/>
    <numFmt numFmtId="206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06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3" fontId="2" fillId="0" borderId="0" xfId="55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43" fontId="2" fillId="0" borderId="0" xfId="55" applyFont="1" applyAlignment="1">
      <alignment horizontal="center" vertical="center"/>
    </xf>
    <xf numFmtId="43" fontId="3" fillId="32" borderId="0" xfId="55" applyFont="1" applyFill="1" applyAlignment="1">
      <alignment horizont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Alignment="1">
      <alignment/>
    </xf>
    <xf numFmtId="49" fontId="2" fillId="0" borderId="0" xfId="55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0" xfId="55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3" fontId="3" fillId="33" borderId="10" xfId="55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55" applyFont="1" applyFill="1" applyBorder="1" applyAlignment="1" applyProtection="1">
      <alignment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3" fontId="2" fillId="33" borderId="10" xfId="55" applyFont="1" applyFill="1" applyBorder="1" applyAlignment="1" applyProtection="1">
      <alignment vertical="center"/>
      <protection locked="0"/>
    </xf>
    <xf numFmtId="43" fontId="2" fillId="33" borderId="0" xfId="55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1" xfId="55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3" fontId="2" fillId="33" borderId="11" xfId="55" applyFont="1" applyFill="1" applyBorder="1" applyAlignment="1" applyProtection="1">
      <alignment vertical="center"/>
      <protection locked="0"/>
    </xf>
    <xf numFmtId="43" fontId="3" fillId="33" borderId="11" xfId="55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/>
    </xf>
    <xf numFmtId="0" fontId="3" fillId="0" borderId="0" xfId="55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6" xfId="0" applyNumberFormat="1" applyFont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43" fontId="3" fillId="33" borderId="10" xfId="55" applyFont="1" applyFill="1" applyBorder="1" applyAlignment="1" applyProtection="1">
      <alignment horizontal="right" vertical="center"/>
      <protection locked="0"/>
    </xf>
    <xf numFmtId="0" fontId="3" fillId="32" borderId="10" xfId="0" applyNumberFormat="1" applyFont="1" applyFill="1" applyBorder="1" applyAlignment="1">
      <alignment horizontal="center"/>
    </xf>
    <xf numFmtId="49" fontId="3" fillId="32" borderId="10" xfId="55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vertical="center"/>
    </xf>
    <xf numFmtId="43" fontId="3" fillId="32" borderId="10" xfId="55" applyFont="1" applyFill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/>
    </xf>
    <xf numFmtId="10" fontId="11" fillId="0" borderId="14" xfId="0" applyNumberFormat="1" applyFont="1" applyFill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4" fontId="12" fillId="0" borderId="20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10" fontId="11" fillId="0" borderId="21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center"/>
    </xf>
    <xf numFmtId="10" fontId="11" fillId="0" borderId="17" xfId="0" applyNumberFormat="1" applyFont="1" applyBorder="1" applyAlignment="1">
      <alignment horizontal="center"/>
    </xf>
    <xf numFmtId="10" fontId="11" fillId="0" borderId="24" xfId="0" applyNumberFormat="1" applyFont="1" applyBorder="1" applyAlignment="1">
      <alignment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 wrapText="1"/>
      <protection/>
    </xf>
    <xf numFmtId="43" fontId="3" fillId="33" borderId="11" xfId="55" applyFont="1" applyFill="1" applyBorder="1" applyAlignment="1" applyProtection="1">
      <alignment horizontal="righ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>
      <alignment horizontal="left" vertical="center"/>
    </xf>
    <xf numFmtId="0" fontId="3" fillId="0" borderId="25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/>
    </xf>
    <xf numFmtId="180" fontId="3" fillId="33" borderId="22" xfId="55" applyNumberFormat="1" applyFont="1" applyFill="1" applyBorder="1" applyAlignment="1" applyProtection="1">
      <alignment horizontal="center" vertical="center"/>
      <protection locked="0"/>
    </xf>
    <xf numFmtId="43" fontId="3" fillId="33" borderId="26" xfId="55" applyFont="1" applyFill="1" applyBorder="1" applyAlignment="1">
      <alignment vertical="center"/>
    </xf>
    <xf numFmtId="180" fontId="2" fillId="33" borderId="27" xfId="55" applyNumberFormat="1" applyFont="1" applyFill="1" applyBorder="1" applyAlignment="1" applyProtection="1">
      <alignment horizontal="center" vertical="center"/>
      <protection locked="0"/>
    </xf>
    <xf numFmtId="43" fontId="2" fillId="33" borderId="28" xfId="55" applyFont="1" applyFill="1" applyBorder="1" applyAlignment="1">
      <alignment/>
    </xf>
    <xf numFmtId="180" fontId="2" fillId="33" borderId="29" xfId="55" applyNumberFormat="1" applyFont="1" applyFill="1" applyBorder="1" applyAlignment="1" applyProtection="1">
      <alignment horizontal="center" vertical="center"/>
      <protection locked="0"/>
    </xf>
    <xf numFmtId="43" fontId="2" fillId="33" borderId="30" xfId="55" applyFont="1" applyFill="1" applyBorder="1" applyAlignment="1">
      <alignment/>
    </xf>
    <xf numFmtId="180" fontId="2" fillId="33" borderId="22" xfId="55" applyNumberFormat="1" applyFont="1" applyFill="1" applyBorder="1" applyAlignment="1" applyProtection="1">
      <alignment horizontal="left" vertical="top" indent="1"/>
      <protection locked="0"/>
    </xf>
    <xf numFmtId="180" fontId="2" fillId="0" borderId="31" xfId="55" applyNumberFormat="1" applyFont="1" applyFill="1" applyBorder="1" applyAlignment="1" applyProtection="1">
      <alignment horizontal="left" vertical="top" indent="1"/>
      <protection locked="0"/>
    </xf>
    <xf numFmtId="43" fontId="3" fillId="0" borderId="32" xfId="55" applyFont="1" applyFill="1" applyBorder="1" applyAlignment="1">
      <alignment vertical="center"/>
    </xf>
    <xf numFmtId="180" fontId="3" fillId="33" borderId="31" xfId="55" applyNumberFormat="1" applyFont="1" applyFill="1" applyBorder="1" applyAlignment="1" applyProtection="1">
      <alignment horizontal="center" vertical="center"/>
      <protection locked="0"/>
    </xf>
    <xf numFmtId="43" fontId="3" fillId="33" borderId="32" xfId="55" applyFont="1" applyFill="1" applyBorder="1" applyAlignment="1">
      <alignment vertical="center"/>
    </xf>
    <xf numFmtId="180" fontId="2" fillId="33" borderId="31" xfId="55" applyNumberFormat="1" applyFont="1" applyFill="1" applyBorder="1" applyAlignment="1" applyProtection="1">
      <alignment horizontal="left" vertical="top" indent="1"/>
      <protection locked="0"/>
    </xf>
    <xf numFmtId="0" fontId="3" fillId="32" borderId="22" xfId="0" applyNumberFormat="1" applyFont="1" applyFill="1" applyBorder="1" applyAlignment="1">
      <alignment/>
    </xf>
    <xf numFmtId="44" fontId="3" fillId="32" borderId="30" xfId="0" applyNumberFormat="1" applyFont="1" applyFill="1" applyBorder="1" applyAlignment="1">
      <alignment vertical="center"/>
    </xf>
    <xf numFmtId="4" fontId="12" fillId="0" borderId="19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right"/>
    </xf>
    <xf numFmtId="44" fontId="12" fillId="0" borderId="34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4" fontId="12" fillId="0" borderId="35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44" fontId="11" fillId="33" borderId="14" xfId="0" applyNumberFormat="1" applyFont="1" applyFill="1" applyBorder="1" applyAlignment="1">
      <alignment horizontal="center"/>
    </xf>
    <xf numFmtId="10" fontId="11" fillId="33" borderId="14" xfId="0" applyNumberFormat="1" applyFont="1" applyFill="1" applyBorder="1" applyAlignment="1">
      <alignment horizontal="center"/>
    </xf>
    <xf numFmtId="44" fontId="11" fillId="0" borderId="36" xfId="0" applyNumberFormat="1" applyFont="1" applyBorder="1" applyAlignment="1">
      <alignment/>
    </xf>
    <xf numFmtId="10" fontId="11" fillId="0" borderId="28" xfId="53" applyNumberFormat="1" applyFont="1" applyBorder="1" applyAlignment="1">
      <alignment/>
    </xf>
    <xf numFmtId="43" fontId="3" fillId="32" borderId="0" xfId="0" applyNumberFormat="1" applyFont="1" applyFill="1" applyAlignment="1">
      <alignment horizontal="left"/>
    </xf>
    <xf numFmtId="0" fontId="3" fillId="0" borderId="25" xfId="0" applyNumberFormat="1" applyFont="1" applyFill="1" applyBorder="1" applyAlignment="1">
      <alignment/>
    </xf>
    <xf numFmtId="0" fontId="11" fillId="0" borderId="14" xfId="0" applyFont="1" applyBorder="1" applyAlignment="1">
      <alignment vertical="center" wrapText="1"/>
    </xf>
    <xf numFmtId="4" fontId="11" fillId="33" borderId="14" xfId="0" applyNumberFormat="1" applyFont="1" applyFill="1" applyBorder="1" applyAlignment="1">
      <alignment horizontal="right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2" fillId="33" borderId="14" xfId="55" applyNumberFormat="1" applyFont="1" applyFill="1" applyBorder="1" applyAlignment="1" applyProtection="1">
      <alignment horizontal="center" vertical="center"/>
      <protection locked="0"/>
    </xf>
    <xf numFmtId="43" fontId="2" fillId="33" borderId="14" xfId="55" applyFont="1" applyFill="1" applyBorder="1" applyAlignment="1">
      <alignment/>
    </xf>
    <xf numFmtId="4" fontId="11" fillId="0" borderId="14" xfId="0" applyNumberFormat="1" applyFont="1" applyFill="1" applyBorder="1" applyAlignment="1">
      <alignment horizontal="right" wrapText="1"/>
    </xf>
    <xf numFmtId="4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4" xfId="51" applyNumberFormat="1" applyFont="1" applyFill="1" applyBorder="1" applyAlignment="1">
      <alignment horizontal="center"/>
      <protection/>
    </xf>
    <xf numFmtId="4" fontId="11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0" fontId="11" fillId="33" borderId="14" xfId="51" applyNumberFormat="1" applyFont="1" applyFill="1" applyBorder="1" applyAlignment="1">
      <alignment horizontal="center" vertical="center"/>
      <protection/>
    </xf>
    <xf numFmtId="4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4" xfId="0" applyNumberFormat="1" applyFont="1" applyFill="1" applyBorder="1" applyAlignment="1" applyProtection="1">
      <alignment horizontal="right" wrapText="1"/>
      <protection locked="0"/>
    </xf>
    <xf numFmtId="0" fontId="11" fillId="33" borderId="14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4" xfId="0" applyNumberFormat="1" applyFont="1" applyFill="1" applyBorder="1" applyAlignment="1">
      <alignment horizontal="center" vertical="center"/>
    </xf>
    <xf numFmtId="0" fontId="11" fillId="0" borderId="14" xfId="51" applyNumberFormat="1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center" wrapText="1"/>
    </xf>
    <xf numFmtId="4" fontId="11" fillId="33" borderId="14" xfId="0" applyNumberFormat="1" applyFont="1" applyFill="1" applyBorder="1" applyAlignment="1" applyProtection="1">
      <alignment horizontal="left" vertical="top" wrapText="1"/>
      <protection locked="0"/>
    </xf>
    <xf numFmtId="0" fontId="11" fillId="33" borderId="14" xfId="51" applyNumberFormat="1" applyFont="1" applyFill="1" applyBorder="1" applyAlignment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right" wrapText="1"/>
      <protection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2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 locked="0"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44" fontId="11" fillId="0" borderId="37" xfId="48" applyFont="1" applyFill="1" applyBorder="1" applyAlignment="1">
      <alignment horizontal="left"/>
    </xf>
    <xf numFmtId="0" fontId="11" fillId="0" borderId="37" xfId="0" applyFont="1" applyBorder="1" applyAlignment="1">
      <alignment/>
    </xf>
    <xf numFmtId="0" fontId="14" fillId="0" borderId="38" xfId="0" applyFont="1" applyFill="1" applyBorder="1" applyAlignment="1">
      <alignment/>
    </xf>
    <xf numFmtId="43" fontId="11" fillId="0" borderId="16" xfId="55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4" fillId="0" borderId="2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3" fontId="11" fillId="0" borderId="39" xfId="55" applyFont="1" applyFill="1" applyBorder="1" applyAlignment="1">
      <alignment horizontal="left"/>
    </xf>
    <xf numFmtId="0" fontId="11" fillId="0" borderId="39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/>
    </xf>
    <xf numFmtId="44" fontId="11" fillId="0" borderId="21" xfId="0" applyNumberFormat="1" applyFont="1" applyBorder="1" applyAlignment="1">
      <alignment/>
    </xf>
    <xf numFmtId="49" fontId="11" fillId="0" borderId="43" xfId="0" applyNumberFormat="1" applyFont="1" applyBorder="1" applyAlignment="1">
      <alignment horizontal="center"/>
    </xf>
    <xf numFmtId="44" fontId="11" fillId="34" borderId="14" xfId="0" applyNumberFormat="1" applyFont="1" applyFill="1" applyBorder="1" applyAlignment="1">
      <alignment horizontal="center"/>
    </xf>
    <xf numFmtId="10" fontId="11" fillId="34" borderId="14" xfId="0" applyNumberFormat="1" applyFont="1" applyFill="1" applyBorder="1" applyAlignment="1">
      <alignment horizontal="center"/>
    </xf>
    <xf numFmtId="44" fontId="11" fillId="34" borderId="13" xfId="0" applyNumberFormat="1" applyFont="1" applyFill="1" applyBorder="1" applyAlignment="1">
      <alignment horizontal="center"/>
    </xf>
    <xf numFmtId="43" fontId="3" fillId="32" borderId="0" xfId="0" applyNumberFormat="1" applyFont="1" applyFill="1" applyAlignment="1">
      <alignment/>
    </xf>
    <xf numFmtId="169" fontId="3" fillId="0" borderId="0" xfId="0" applyNumberFormat="1" applyFont="1" applyAlignment="1">
      <alignment horizontal="center" vertical="center" wrapText="1"/>
    </xf>
    <xf numFmtId="43" fontId="50" fillId="32" borderId="0" xfId="0" applyNumberFormat="1" applyFont="1" applyFill="1" applyAlignment="1">
      <alignment horizontal="left"/>
    </xf>
    <xf numFmtId="180" fontId="51" fillId="33" borderId="22" xfId="55" applyNumberFormat="1" applyFont="1" applyFill="1" applyBorder="1" applyAlignment="1" applyProtection="1">
      <alignment horizontal="left" vertical="top" indent="1"/>
      <protection locked="0"/>
    </xf>
    <xf numFmtId="49" fontId="51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NumberFormat="1" applyFont="1" applyFill="1" applyBorder="1" applyAlignment="1" applyProtection="1">
      <alignment horizontal="right" vertical="center" wrapText="1"/>
      <protection/>
    </xf>
    <xf numFmtId="0" fontId="51" fillId="33" borderId="12" xfId="0" applyNumberFormat="1" applyFont="1" applyFill="1" applyBorder="1" applyAlignment="1" applyProtection="1">
      <alignment horizontal="center" wrapText="1"/>
      <protection/>
    </xf>
    <xf numFmtId="43" fontId="51" fillId="33" borderId="10" xfId="55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Alignment="1">
      <alignment/>
    </xf>
    <xf numFmtId="10" fontId="2" fillId="33" borderId="25" xfId="0" applyNumberFormat="1" applyFont="1" applyFill="1" applyBorder="1" applyAlignment="1">
      <alignment horizontal="center"/>
    </xf>
    <xf numFmtId="2" fontId="3" fillId="32" borderId="0" xfId="55" applyNumberFormat="1" applyFont="1" applyFill="1" applyAlignment="1">
      <alignment horizontal="center"/>
    </xf>
    <xf numFmtId="201" fontId="3" fillId="32" borderId="0" xfId="48" applyNumberFormat="1" applyFont="1" applyFill="1" applyAlignment="1">
      <alignment horizontal="left"/>
    </xf>
    <xf numFmtId="44" fontId="11" fillId="35" borderId="14" xfId="48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43" fontId="11" fillId="0" borderId="14" xfId="55" applyFont="1" applyFill="1" applyBorder="1" applyAlignment="1">
      <alignment horizontal="left"/>
    </xf>
    <xf numFmtId="0" fontId="11" fillId="0" borderId="14" xfId="0" applyFont="1" applyBorder="1" applyAlignment="1">
      <alignment/>
    </xf>
    <xf numFmtId="204" fontId="11" fillId="0" borderId="14" xfId="55" applyNumberFormat="1" applyFont="1" applyBorder="1" applyAlignment="1">
      <alignment/>
    </xf>
    <xf numFmtId="0" fontId="11" fillId="35" borderId="14" xfId="0" applyFont="1" applyFill="1" applyBorder="1" applyAlignment="1">
      <alignment/>
    </xf>
    <xf numFmtId="43" fontId="50" fillId="35" borderId="14" xfId="0" applyNumberFormat="1" applyFont="1" applyFill="1" applyBorder="1" applyAlignment="1">
      <alignment/>
    </xf>
    <xf numFmtId="180" fontId="11" fillId="33" borderId="27" xfId="55" applyNumberFormat="1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3" borderId="14" xfId="0" applyNumberFormat="1" applyFont="1" applyFill="1" applyBorder="1" applyAlignment="1">
      <alignment horizontal="center" vertical="center" wrapText="1"/>
    </xf>
    <xf numFmtId="43" fontId="11" fillId="33" borderId="28" xfId="55" applyFont="1" applyFill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right" wrapText="1"/>
    </xf>
    <xf numFmtId="4" fontId="11" fillId="0" borderId="30" xfId="0" applyNumberFormat="1" applyFont="1" applyBorder="1" applyAlignment="1">
      <alignment horizontal="right" wrapText="1"/>
    </xf>
    <xf numFmtId="43" fontId="12" fillId="32" borderId="0" xfId="55" applyFont="1" applyFill="1" applyAlignment="1">
      <alignment horizontal="center"/>
    </xf>
    <xf numFmtId="43" fontId="12" fillId="32" borderId="0" xfId="0" applyNumberFormat="1" applyFont="1" applyFill="1" applyAlignment="1">
      <alignment horizontal="left"/>
    </xf>
    <xf numFmtId="49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0" xfId="55" applyFont="1" applyAlignment="1">
      <alignment horizontal="center"/>
    </xf>
    <xf numFmtId="43" fontId="12" fillId="33" borderId="10" xfId="55" applyFont="1" applyFill="1" applyBorder="1" applyAlignment="1" applyProtection="1">
      <alignment horizontal="right" vertical="center"/>
      <protection locked="0"/>
    </xf>
    <xf numFmtId="43" fontId="12" fillId="33" borderId="26" xfId="55" applyFont="1" applyFill="1" applyBorder="1" applyAlignment="1">
      <alignment vertical="center"/>
    </xf>
    <xf numFmtId="43" fontId="51" fillId="0" borderId="0" xfId="55" applyFont="1" applyAlignment="1">
      <alignment horizontal="center"/>
    </xf>
    <xf numFmtId="0" fontId="51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2" fillId="36" borderId="14" xfId="0" applyNumberFormat="1" applyFont="1" applyFill="1" applyBorder="1" applyAlignment="1">
      <alignment/>
    </xf>
    <xf numFmtId="43" fontId="11" fillId="32" borderId="0" xfId="0" applyNumberFormat="1" applyFont="1" applyFill="1" applyAlignment="1">
      <alignment horizontal="left"/>
    </xf>
    <xf numFmtId="43" fontId="11" fillId="32" borderId="0" xfId="55" applyFont="1" applyFill="1" applyAlignment="1">
      <alignment horizontal="center"/>
    </xf>
    <xf numFmtId="43" fontId="51" fillId="32" borderId="0" xfId="55" applyFont="1" applyFill="1" applyAlignment="1">
      <alignment horizontal="center"/>
    </xf>
    <xf numFmtId="43" fontId="51" fillId="32" borderId="0" xfId="0" applyNumberFormat="1" applyFont="1" applyFill="1" applyAlignment="1">
      <alignment horizontal="left"/>
    </xf>
    <xf numFmtId="43" fontId="2" fillId="36" borderId="0" xfId="55" applyFont="1" applyFill="1" applyAlignment="1">
      <alignment horizontal="center"/>
    </xf>
    <xf numFmtId="1" fontId="2" fillId="33" borderId="44" xfId="0" applyNumberFormat="1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vertical="center" wrapText="1"/>
    </xf>
    <xf numFmtId="43" fontId="12" fillId="36" borderId="0" xfId="55" applyFont="1" applyFill="1" applyAlignment="1">
      <alignment horizontal="center"/>
    </xf>
    <xf numFmtId="180" fontId="11" fillId="33" borderId="29" xfId="55" applyNumberFormat="1" applyFont="1" applyFill="1" applyBorder="1" applyAlignment="1" applyProtection="1">
      <alignment horizontal="center" vertical="center"/>
      <protection locked="0"/>
    </xf>
    <xf numFmtId="43" fontId="11" fillId="33" borderId="30" xfId="55" applyFont="1" applyFill="1" applyBorder="1" applyAlignment="1">
      <alignment/>
    </xf>
    <xf numFmtId="43" fontId="12" fillId="36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/>
    </xf>
    <xf numFmtId="43" fontId="11" fillId="33" borderId="0" xfId="55" applyFont="1" applyFill="1" applyAlignment="1">
      <alignment horizontal="center"/>
    </xf>
    <xf numFmtId="43" fontId="11" fillId="33" borderId="14" xfId="55" applyFont="1" applyFill="1" applyBorder="1" applyAlignment="1">
      <alignment/>
    </xf>
    <xf numFmtId="44" fontId="11" fillId="0" borderId="45" xfId="0" applyNumberFormat="1" applyFont="1" applyBorder="1" applyAlignment="1">
      <alignment horizontal="center"/>
    </xf>
    <xf numFmtId="43" fontId="51" fillId="36" borderId="14" xfId="55" applyFont="1" applyFill="1" applyBorder="1" applyAlignment="1">
      <alignment horizontal="center"/>
    </xf>
    <xf numFmtId="43" fontId="51" fillId="36" borderId="14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/>
    </xf>
    <xf numFmtId="180" fontId="2" fillId="0" borderId="29" xfId="55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30" xfId="55" applyFont="1" applyFill="1" applyBorder="1" applyAlignment="1">
      <alignment/>
    </xf>
    <xf numFmtId="180" fontId="2" fillId="0" borderId="14" xfId="55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wrapText="1"/>
    </xf>
    <xf numFmtId="43" fontId="2" fillId="0" borderId="14" xfId="55" applyFont="1" applyFill="1" applyBorder="1" applyAlignment="1">
      <alignment/>
    </xf>
    <xf numFmtId="1" fontId="11" fillId="33" borderId="41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 applyProtection="1">
      <alignment horizontal="center" wrapText="1"/>
      <protection/>
    </xf>
    <xf numFmtId="43" fontId="11" fillId="33" borderId="14" xfId="55" applyNumberFormat="1" applyFont="1" applyFill="1" applyBorder="1" applyAlignment="1" applyProtection="1">
      <alignment horizontal="right"/>
      <protection locked="0"/>
    </xf>
    <xf numFmtId="1" fontId="2" fillId="33" borderId="4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43" fontId="3" fillId="33" borderId="27" xfId="55" applyFont="1" applyFill="1" applyBorder="1" applyAlignment="1">
      <alignment horizontal="center" vertical="center" wrapText="1"/>
    </xf>
    <xf numFmtId="43" fontId="3" fillId="33" borderId="47" xfId="55" applyFont="1" applyFill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43" fontId="3" fillId="33" borderId="48" xfId="55" applyFont="1" applyFill="1" applyBorder="1" applyAlignment="1">
      <alignment horizontal="center" vertical="center" wrapText="1"/>
    </xf>
    <xf numFmtId="43" fontId="3" fillId="33" borderId="43" xfId="55" applyFont="1" applyFill="1" applyBorder="1" applyAlignment="1">
      <alignment horizontal="center" vertical="center" wrapText="1"/>
    </xf>
    <xf numFmtId="43" fontId="3" fillId="33" borderId="21" xfId="55" applyFont="1" applyFill="1" applyBorder="1" applyAlignment="1">
      <alignment horizontal="center" vertical="center" wrapText="1"/>
    </xf>
    <xf numFmtId="43" fontId="3" fillId="33" borderId="24" xfId="55" applyFont="1" applyFill="1" applyBorder="1" applyAlignment="1">
      <alignment horizontal="center" vertical="center" wrapText="1"/>
    </xf>
    <xf numFmtId="0" fontId="15" fillId="33" borderId="49" xfId="0" applyNumberFormat="1" applyFont="1" applyFill="1" applyBorder="1" applyAlignment="1">
      <alignment horizontal="center" vertical="center"/>
    </xf>
    <xf numFmtId="0" fontId="15" fillId="33" borderId="50" xfId="0" applyNumberFormat="1" applyFont="1" applyFill="1" applyBorder="1" applyAlignment="1">
      <alignment horizontal="center" vertical="center"/>
    </xf>
    <xf numFmtId="0" fontId="15" fillId="33" borderId="51" xfId="0" applyNumberFormat="1" applyFont="1" applyFill="1" applyBorder="1" applyAlignment="1">
      <alignment horizontal="center" vertical="center"/>
    </xf>
    <xf numFmtId="0" fontId="15" fillId="33" borderId="39" xfId="0" applyNumberFormat="1" applyFont="1" applyFill="1" applyBorder="1" applyAlignment="1">
      <alignment horizontal="center" vertical="center"/>
    </xf>
    <xf numFmtId="0" fontId="15" fillId="33" borderId="15" xfId="0" applyNumberFormat="1" applyFont="1" applyFill="1" applyBorder="1" applyAlignment="1">
      <alignment horizontal="center" vertical="center"/>
    </xf>
    <xf numFmtId="0" fontId="15" fillId="33" borderId="40" xfId="0" applyNumberFormat="1" applyFont="1" applyFill="1" applyBorder="1" applyAlignment="1">
      <alignment horizontal="center" vertical="center"/>
    </xf>
    <xf numFmtId="43" fontId="3" fillId="33" borderId="13" xfId="55" applyFont="1" applyFill="1" applyBorder="1" applyAlignment="1">
      <alignment horizontal="center" vertical="center" wrapText="1"/>
    </xf>
    <xf numFmtId="43" fontId="3" fillId="33" borderId="17" xfId="55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3" fontId="3" fillId="33" borderId="16" xfId="55" applyFont="1" applyFill="1" applyBorder="1" applyAlignment="1">
      <alignment horizontal="center" vertical="center" wrapText="1"/>
    </xf>
    <xf numFmtId="43" fontId="3" fillId="33" borderId="0" xfId="55" applyFont="1" applyFill="1" applyBorder="1" applyAlignment="1">
      <alignment horizontal="center" vertical="center" wrapText="1"/>
    </xf>
    <xf numFmtId="43" fontId="3" fillId="33" borderId="25" xfId="55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44" fontId="11" fillId="0" borderId="45" xfId="0" applyNumberFormat="1" applyFont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4" fontId="11" fillId="0" borderId="45" xfId="0" applyNumberFormat="1" applyFont="1" applyFill="1" applyBorder="1" applyAlignment="1">
      <alignment horizontal="left" vertical="center"/>
    </xf>
    <xf numFmtId="4" fontId="11" fillId="0" borderId="13" xfId="0" applyNumberFormat="1" applyFont="1" applyFill="1" applyBorder="1" applyAlignment="1">
      <alignment horizontal="left" vertical="center"/>
    </xf>
    <xf numFmtId="4" fontId="11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11" fillId="0" borderId="57" xfId="0" applyNumberFormat="1" applyFont="1" applyBorder="1" applyAlignment="1">
      <alignment horizontal="center" vertical="center"/>
    </xf>
    <xf numFmtId="4" fontId="11" fillId="0" borderId="48" xfId="0" applyNumberFormat="1" applyFont="1" applyFill="1" applyBorder="1" applyAlignment="1">
      <alignment horizontal="left" vertical="center"/>
    </xf>
    <xf numFmtId="44" fontId="11" fillId="0" borderId="48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4" fontId="3" fillId="0" borderId="40" xfId="0" applyNumberFormat="1" applyFont="1" applyBorder="1" applyAlignment="1">
      <alignment/>
    </xf>
    <xf numFmtId="43" fontId="2" fillId="0" borderId="0" xfId="55" applyFont="1" applyAlignment="1">
      <alignment horizontal="right"/>
    </xf>
    <xf numFmtId="44" fontId="10" fillId="0" borderId="58" xfId="0" applyNumberFormat="1" applyFont="1" applyBorder="1" applyAlignment="1">
      <alignment horizontal="center" vertical="center"/>
    </xf>
    <xf numFmtId="44" fontId="10" fillId="0" borderId="48" xfId="0" applyNumberFormat="1" applyFont="1" applyBorder="1" applyAlignment="1">
      <alignment horizontal="center" vertical="center"/>
    </xf>
    <xf numFmtId="44" fontId="10" fillId="0" borderId="43" xfId="0" applyNumberFormat="1" applyFont="1" applyBorder="1" applyAlignment="1">
      <alignment horizontal="center" vertical="center"/>
    </xf>
    <xf numFmtId="44" fontId="11" fillId="34" borderId="45" xfId="0" applyNumberFormat="1" applyFont="1" applyFill="1" applyBorder="1" applyAlignment="1">
      <alignment horizontal="center"/>
    </xf>
    <xf numFmtId="43" fontId="3" fillId="0" borderId="0" xfId="55" applyFont="1" applyAlignment="1">
      <alignment horizontal="center" vertical="center"/>
    </xf>
    <xf numFmtId="43" fontId="3" fillId="0" borderId="0" xfId="55" applyFont="1" applyAlignment="1">
      <alignment horizontal="center" wrapText="1"/>
    </xf>
    <xf numFmtId="43" fontId="3" fillId="0" borderId="0" xfId="55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6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447675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00"/>
  <sheetViews>
    <sheetView tabSelected="1" view="pageBreakPreview" zoomScaleSheetLayoutView="100" zoomScalePageLayoutView="0" workbookViewId="0" topLeftCell="A1">
      <pane ySplit="8" topLeftCell="A87" activePane="bottomLeft" state="frozen"/>
      <selection pane="topLeft" activeCell="A1" sqref="A1"/>
      <selection pane="bottomLeft" activeCell="A93" sqref="A93:H94"/>
    </sheetView>
  </sheetViews>
  <sheetFormatPr defaultColWidth="9.140625" defaultRowHeight="15"/>
  <cols>
    <col min="1" max="1" width="7.57421875" style="1" customWidth="1"/>
    <col min="2" max="2" width="10.140625" style="2" customWidth="1"/>
    <col min="3" max="3" width="12.140625" style="17" customWidth="1"/>
    <col min="4" max="4" width="73.00390625" style="12" customWidth="1"/>
    <col min="5" max="5" width="7.7109375" style="13" customWidth="1"/>
    <col min="6" max="6" width="11.28125" style="12" bestFit="1" customWidth="1"/>
    <col min="7" max="7" width="12.00390625" style="12" customWidth="1"/>
    <col min="8" max="8" width="17.140625" style="12" bestFit="1" customWidth="1"/>
    <col min="9" max="9" width="3.7109375" style="1" customWidth="1"/>
    <col min="10" max="10" width="13.7109375" style="1" bestFit="1" customWidth="1"/>
    <col min="11" max="11" width="16.00390625" style="3" bestFit="1" customWidth="1"/>
    <col min="12" max="12" width="12.8515625" style="1" bestFit="1" customWidth="1"/>
    <col min="13" max="13" width="11.28125" style="1" bestFit="1" customWidth="1"/>
    <col min="14" max="16384" width="9.140625" style="1" customWidth="1"/>
  </cols>
  <sheetData>
    <row r="1" spans="1:13" ht="15.75">
      <c r="A1" s="234" t="s">
        <v>10</v>
      </c>
      <c r="B1" s="235"/>
      <c r="C1" s="235"/>
      <c r="D1" s="235"/>
      <c r="E1" s="235"/>
      <c r="F1" s="235"/>
      <c r="G1" s="235"/>
      <c r="H1" s="236"/>
      <c r="K1" s="149"/>
      <c r="L1" s="150"/>
      <c r="M1" s="151"/>
    </row>
    <row r="2" spans="1:13" s="4" customFormat="1" ht="15" customHeight="1">
      <c r="A2" s="52"/>
      <c r="B2" s="51"/>
      <c r="C2" s="18" t="s">
        <v>0</v>
      </c>
      <c r="D2" s="44" t="s">
        <v>118</v>
      </c>
      <c r="E2" s="50" t="s">
        <v>46</v>
      </c>
      <c r="F2" s="11"/>
      <c r="G2" s="11"/>
      <c r="H2" s="113"/>
      <c r="K2" s="152"/>
      <c r="L2" s="153"/>
      <c r="M2" s="154"/>
    </row>
    <row r="3" spans="1:13" s="4" customFormat="1" ht="12.75" customHeight="1">
      <c r="A3" s="52"/>
      <c r="B3" s="45"/>
      <c r="C3" s="18" t="s">
        <v>12</v>
      </c>
      <c r="D3" s="44" t="s">
        <v>45</v>
      </c>
      <c r="E3" s="83" t="s">
        <v>148</v>
      </c>
      <c r="G3" s="175"/>
      <c r="H3" s="176"/>
      <c r="K3" s="179"/>
      <c r="L3" s="184"/>
      <c r="M3" s="154"/>
    </row>
    <row r="4" spans="1:13" s="4" customFormat="1" ht="15" customHeight="1">
      <c r="A4" s="52"/>
      <c r="B4" s="45"/>
      <c r="C4" s="18"/>
      <c r="D4" s="44"/>
      <c r="E4" s="85" t="s">
        <v>143</v>
      </c>
      <c r="F4" s="175"/>
      <c r="G4" s="175"/>
      <c r="H4" s="84"/>
      <c r="K4" s="181"/>
      <c r="L4" s="182"/>
      <c r="M4" s="154"/>
    </row>
    <row r="5" spans="1:13" s="4" customFormat="1" ht="15" customHeight="1">
      <c r="A5" s="52"/>
      <c r="B5" s="45"/>
      <c r="C5" s="18"/>
      <c r="D5" s="44"/>
      <c r="E5" s="85"/>
      <c r="H5" s="84"/>
      <c r="K5" s="181"/>
      <c r="L5" s="182"/>
      <c r="M5" s="154"/>
    </row>
    <row r="6" spans="1:13" s="4" customFormat="1" ht="15" customHeight="1" thickBot="1">
      <c r="A6" s="239"/>
      <c r="B6" s="240"/>
      <c r="C6" s="46"/>
      <c r="D6" s="47"/>
      <c r="E6" s="49"/>
      <c r="F6" s="46"/>
      <c r="G6" s="48"/>
      <c r="H6" s="297">
        <v>43179</v>
      </c>
      <c r="K6" s="183"/>
      <c r="L6" s="180"/>
      <c r="M6" s="154"/>
    </row>
    <row r="7" spans="1:13" s="5" customFormat="1" ht="15" customHeight="1">
      <c r="A7" s="237" t="s">
        <v>8</v>
      </c>
      <c r="B7" s="253" t="s">
        <v>7</v>
      </c>
      <c r="C7" s="253"/>
      <c r="D7" s="256" t="s">
        <v>1</v>
      </c>
      <c r="E7" s="251" t="s">
        <v>2</v>
      </c>
      <c r="F7" s="241" t="s">
        <v>3</v>
      </c>
      <c r="G7" s="241" t="s">
        <v>11</v>
      </c>
      <c r="H7" s="243" t="s">
        <v>4</v>
      </c>
      <c r="K7" s="152"/>
      <c r="L7" s="155"/>
      <c r="M7" s="154"/>
    </row>
    <row r="8" spans="1:13" s="6" customFormat="1" ht="18.75" customHeight="1" thickBot="1">
      <c r="A8" s="238"/>
      <c r="B8" s="53" t="s">
        <v>6</v>
      </c>
      <c r="C8" s="53" t="s">
        <v>5</v>
      </c>
      <c r="D8" s="257"/>
      <c r="E8" s="252"/>
      <c r="F8" s="242"/>
      <c r="G8" s="242"/>
      <c r="H8" s="244"/>
      <c r="J8" s="167"/>
      <c r="K8" s="156"/>
      <c r="L8" s="157"/>
      <c r="M8" s="158"/>
    </row>
    <row r="9" spans="1:11" s="6" customFormat="1" ht="12.75">
      <c r="A9" s="258"/>
      <c r="B9" s="259"/>
      <c r="C9" s="259"/>
      <c r="D9" s="259"/>
      <c r="E9" s="259"/>
      <c r="F9" s="259"/>
      <c r="G9" s="259"/>
      <c r="H9" s="260"/>
      <c r="K9" s="7"/>
    </row>
    <row r="10" spans="1:11" s="16" customFormat="1" ht="12.75">
      <c r="A10" s="86">
        <v>1</v>
      </c>
      <c r="B10" s="19"/>
      <c r="C10" s="20"/>
      <c r="D10" s="21" t="s">
        <v>47</v>
      </c>
      <c r="E10" s="22"/>
      <c r="F10" s="23"/>
      <c r="G10" s="54"/>
      <c r="H10" s="87"/>
      <c r="I10" s="14"/>
      <c r="J10" s="177">
        <v>1.25</v>
      </c>
      <c r="K10" s="178">
        <v>1.2619</v>
      </c>
    </row>
    <row r="11" spans="1:11" s="16" customFormat="1" ht="23.25" customHeight="1">
      <c r="A11" s="186" t="s">
        <v>13</v>
      </c>
      <c r="B11" s="187" t="s">
        <v>44</v>
      </c>
      <c r="C11" s="190" t="s">
        <v>145</v>
      </c>
      <c r="D11" s="191" t="s">
        <v>146</v>
      </c>
      <c r="E11" s="192" t="s">
        <v>16</v>
      </c>
      <c r="F11" s="193">
        <v>8</v>
      </c>
      <c r="G11" s="193">
        <v>419.65</v>
      </c>
      <c r="H11" s="194">
        <f>ROUND(G11,2)*ROUND(F11,2)</f>
        <v>3357.2</v>
      </c>
      <c r="I11" s="195"/>
      <c r="J11" s="195">
        <v>335.72</v>
      </c>
      <c r="K11" s="196">
        <f>J11*$J$10</f>
        <v>419.65000000000003</v>
      </c>
    </row>
    <row r="12" spans="1:13" s="16" customFormat="1" ht="24.75" customHeight="1">
      <c r="A12" s="186" t="s">
        <v>28</v>
      </c>
      <c r="B12" s="187" t="s">
        <v>44</v>
      </c>
      <c r="C12" s="188" t="s">
        <v>152</v>
      </c>
      <c r="D12" s="131" t="s">
        <v>151</v>
      </c>
      <c r="E12" s="145" t="s">
        <v>16</v>
      </c>
      <c r="F12" s="130">
        <v>99</v>
      </c>
      <c r="G12" s="140">
        <v>1.35</v>
      </c>
      <c r="H12" s="189">
        <f>ROUND(G12,2)*ROUND(F12,2)</f>
        <v>133.65</v>
      </c>
      <c r="I12" s="195"/>
      <c r="J12" s="195">
        <v>1.08</v>
      </c>
      <c r="K12" s="196">
        <f>J12*$J$10</f>
        <v>1.35</v>
      </c>
      <c r="L12" s="166"/>
      <c r="M12" s="185"/>
    </row>
    <row r="13" spans="1:11" s="16" customFormat="1" ht="18" customHeight="1">
      <c r="A13" s="186" t="s">
        <v>29</v>
      </c>
      <c r="B13" s="197" t="s">
        <v>48</v>
      </c>
      <c r="C13" s="188">
        <v>7010100210</v>
      </c>
      <c r="D13" s="126" t="s">
        <v>149</v>
      </c>
      <c r="E13" s="145" t="s">
        <v>150</v>
      </c>
      <c r="F13" s="130">
        <v>5</v>
      </c>
      <c r="G13" s="115">
        <v>1225</v>
      </c>
      <c r="H13" s="189">
        <f>ROUND(G13,2)*ROUND(F13,2)</f>
        <v>6125</v>
      </c>
      <c r="I13" s="195"/>
      <c r="J13" s="195">
        <v>1236.66</v>
      </c>
      <c r="K13" s="196">
        <f>(J13/1.2619)*$J$10</f>
        <v>1224.9980188604486</v>
      </c>
    </row>
    <row r="14" spans="1:11" s="16" customFormat="1" ht="28.5" customHeight="1">
      <c r="A14" s="186" t="s">
        <v>144</v>
      </c>
      <c r="B14" s="197" t="s">
        <v>48</v>
      </c>
      <c r="C14" s="188">
        <v>7010100040</v>
      </c>
      <c r="D14" s="126" t="s">
        <v>188</v>
      </c>
      <c r="E14" s="145" t="s">
        <v>16</v>
      </c>
      <c r="F14" s="130">
        <v>9</v>
      </c>
      <c r="G14" s="115">
        <v>308.55</v>
      </c>
      <c r="H14" s="189">
        <f>ROUND(G14,2)*ROUND(F14,2)</f>
        <v>2776.9500000000003</v>
      </c>
      <c r="I14" s="195"/>
      <c r="J14" s="195">
        <v>311.49</v>
      </c>
      <c r="K14" s="196">
        <f>(J14/1.2619)*$J$10</f>
        <v>308.552579443696</v>
      </c>
    </row>
    <row r="15" spans="1:11" s="35" customFormat="1" ht="12.75">
      <c r="A15" s="92"/>
      <c r="B15" s="28"/>
      <c r="C15" s="29"/>
      <c r="D15" s="30"/>
      <c r="E15" s="31"/>
      <c r="F15" s="32"/>
      <c r="G15" s="54" t="s">
        <v>17</v>
      </c>
      <c r="H15" s="87">
        <f>SUBTOTAL(9,H11:H14)</f>
        <v>12392.800000000001</v>
      </c>
      <c r="I15" s="33"/>
      <c r="J15" s="33"/>
      <c r="K15" s="34"/>
    </row>
    <row r="16" spans="1:11" s="10" customFormat="1" ht="12.75">
      <c r="A16" s="93"/>
      <c r="B16" s="79"/>
      <c r="C16" s="24"/>
      <c r="D16" s="25"/>
      <c r="E16" s="26"/>
      <c r="F16" s="27"/>
      <c r="G16" s="27"/>
      <c r="H16" s="94"/>
      <c r="I16" s="8"/>
      <c r="J16" s="8"/>
      <c r="K16" s="9"/>
    </row>
    <row r="17" spans="1:11" s="10" customFormat="1" ht="12.75">
      <c r="A17" s="95">
        <v>2</v>
      </c>
      <c r="B17" s="38"/>
      <c r="C17" s="39"/>
      <c r="D17" s="40" t="s">
        <v>49</v>
      </c>
      <c r="E17" s="41"/>
      <c r="F17" s="42"/>
      <c r="G17" s="43"/>
      <c r="H17" s="96"/>
      <c r="I17" s="8"/>
      <c r="J17" s="8"/>
      <c r="K17" s="9"/>
    </row>
    <row r="18" spans="1:11" s="10" customFormat="1" ht="15" customHeight="1">
      <c r="A18" s="117" t="s">
        <v>14</v>
      </c>
      <c r="B18" s="36" t="s">
        <v>48</v>
      </c>
      <c r="C18" s="125">
        <v>7020100010</v>
      </c>
      <c r="D18" s="124" t="s">
        <v>153</v>
      </c>
      <c r="E18" s="141" t="s">
        <v>32</v>
      </c>
      <c r="F18" s="122">
        <v>1360.1</v>
      </c>
      <c r="G18" s="121">
        <v>1.43</v>
      </c>
      <c r="H18" s="119">
        <f>G18*F18</f>
        <v>1944.9429999999998</v>
      </c>
      <c r="I18" s="8"/>
      <c r="J18" s="195">
        <v>1.44</v>
      </c>
      <c r="K18" s="196">
        <f>(J18/1.2619)*$J$10</f>
        <v>1.4264204770584037</v>
      </c>
    </row>
    <row r="19" spans="1:11" s="10" customFormat="1" ht="19.5" customHeight="1">
      <c r="A19" s="117" t="s">
        <v>50</v>
      </c>
      <c r="B19" s="36" t="s">
        <v>48</v>
      </c>
      <c r="C19" s="125">
        <v>7020100080</v>
      </c>
      <c r="D19" s="124" t="s">
        <v>154</v>
      </c>
      <c r="E19" s="141" t="s">
        <v>32</v>
      </c>
      <c r="F19" s="122">
        <v>1360.1</v>
      </c>
      <c r="G19" s="121">
        <v>1.34</v>
      </c>
      <c r="H19" s="119">
        <f>G19*F19</f>
        <v>1822.5339999999999</v>
      </c>
      <c r="I19" s="8"/>
      <c r="J19" s="195">
        <v>1.35</v>
      </c>
      <c r="K19" s="196">
        <f>(J19/1.2619)*$J$10</f>
        <v>1.3372691972422537</v>
      </c>
    </row>
    <row r="20" spans="1:11" s="10" customFormat="1" ht="12.75">
      <c r="A20" s="92"/>
      <c r="B20" s="28"/>
      <c r="C20" s="29"/>
      <c r="D20" s="30"/>
      <c r="E20" s="142"/>
      <c r="F20" s="32"/>
      <c r="G20" s="54" t="s">
        <v>17</v>
      </c>
      <c r="H20" s="87">
        <f>SUBTOTAL(9,H18:H19)</f>
        <v>3767.477</v>
      </c>
      <c r="I20" s="8"/>
      <c r="J20" s="8"/>
      <c r="K20" s="9"/>
    </row>
    <row r="21" spans="1:11" s="10" customFormat="1" ht="12.75">
      <c r="A21" s="92"/>
      <c r="B21" s="28"/>
      <c r="C21" s="29"/>
      <c r="D21" s="30"/>
      <c r="E21" s="143"/>
      <c r="F21" s="32"/>
      <c r="G21" s="54"/>
      <c r="H21" s="87"/>
      <c r="I21" s="8"/>
      <c r="J21" s="8"/>
      <c r="K21" s="9"/>
    </row>
    <row r="22" spans="1:11" s="10" customFormat="1" ht="12.75">
      <c r="A22" s="86">
        <v>3</v>
      </c>
      <c r="B22" s="19"/>
      <c r="C22" s="20"/>
      <c r="D22" s="21" t="s">
        <v>15</v>
      </c>
      <c r="E22" s="144"/>
      <c r="F22" s="23"/>
      <c r="G22" s="23"/>
      <c r="H22" s="87"/>
      <c r="I22" s="8"/>
      <c r="J22" s="8"/>
      <c r="K22" s="9"/>
    </row>
    <row r="23" spans="1:11" s="10" customFormat="1" ht="16.5" customHeight="1">
      <c r="A23" s="88" t="s">
        <v>33</v>
      </c>
      <c r="B23" s="36" t="s">
        <v>48</v>
      </c>
      <c r="C23" s="128">
        <v>7030100450</v>
      </c>
      <c r="D23" s="126" t="s">
        <v>51</v>
      </c>
      <c r="E23" s="145" t="s">
        <v>52</v>
      </c>
      <c r="F23" s="129">
        <v>1500</v>
      </c>
      <c r="G23" s="121">
        <v>1.22</v>
      </c>
      <c r="H23" s="89">
        <f>ROUND(G23,2)*ROUND(F23,2)</f>
        <v>1830</v>
      </c>
      <c r="I23" s="8"/>
      <c r="J23" s="195">
        <v>1.23</v>
      </c>
      <c r="K23" s="196">
        <f>(J23/1.2619)*$J$10</f>
        <v>1.2184008241540534</v>
      </c>
    </row>
    <row r="24" spans="1:11" s="10" customFormat="1" ht="16.5" customHeight="1">
      <c r="A24" s="88" t="s">
        <v>34</v>
      </c>
      <c r="B24" s="36" t="s">
        <v>48</v>
      </c>
      <c r="C24" s="128">
        <v>7030100430</v>
      </c>
      <c r="D24" s="127" t="s">
        <v>181</v>
      </c>
      <c r="E24" s="145" t="s">
        <v>52</v>
      </c>
      <c r="F24" s="129">
        <v>750</v>
      </c>
      <c r="G24" s="121">
        <v>1.08</v>
      </c>
      <c r="H24" s="89">
        <f>ROUND(G24,2)*ROUND(F24,2)</f>
        <v>810</v>
      </c>
      <c r="I24" s="8"/>
      <c r="J24" s="195">
        <v>1.09</v>
      </c>
      <c r="K24" s="196">
        <f>(J24/1.2619)*$J$10</f>
        <v>1.0797210555511532</v>
      </c>
    </row>
    <row r="25" spans="1:11" s="10" customFormat="1" ht="12.75">
      <c r="A25" s="92"/>
      <c r="B25" s="28"/>
      <c r="C25" s="29"/>
      <c r="D25" s="30"/>
      <c r="E25" s="142"/>
      <c r="F25" s="32"/>
      <c r="G25" s="54" t="s">
        <v>17</v>
      </c>
      <c r="H25" s="87">
        <f>SUBTOTAL(9,H23:H24)</f>
        <v>2640</v>
      </c>
      <c r="I25" s="8"/>
      <c r="J25" s="8"/>
      <c r="K25" s="9"/>
    </row>
    <row r="26" spans="1:11" s="10" customFormat="1" ht="12.75">
      <c r="A26" s="93"/>
      <c r="B26" s="79"/>
      <c r="C26" s="24"/>
      <c r="D26" s="25"/>
      <c r="E26" s="146"/>
      <c r="F26" s="27"/>
      <c r="G26" s="27"/>
      <c r="H26" s="94"/>
      <c r="I26" s="8"/>
      <c r="J26" s="8"/>
      <c r="K26" s="9"/>
    </row>
    <row r="27" spans="1:11" s="10" customFormat="1" ht="12.75">
      <c r="A27" s="95">
        <v>4</v>
      </c>
      <c r="B27" s="38"/>
      <c r="C27" s="39"/>
      <c r="D27" s="40" t="s">
        <v>53</v>
      </c>
      <c r="E27" s="147"/>
      <c r="F27" s="42"/>
      <c r="G27" s="43"/>
      <c r="H27" s="96"/>
      <c r="I27" s="8"/>
      <c r="J27" s="8"/>
      <c r="K27" s="9"/>
    </row>
    <row r="28" spans="1:11" s="10" customFormat="1" ht="18" customHeight="1">
      <c r="A28" s="117" t="s">
        <v>35</v>
      </c>
      <c r="B28" s="37" t="s">
        <v>48</v>
      </c>
      <c r="C28" s="132">
        <v>7050100010</v>
      </c>
      <c r="D28" s="127" t="s">
        <v>155</v>
      </c>
      <c r="E28" s="137" t="s">
        <v>16</v>
      </c>
      <c r="F28" s="130">
        <v>30</v>
      </c>
      <c r="G28" s="115">
        <v>11.01</v>
      </c>
      <c r="H28" s="118">
        <f>ROUND(G28,2)*ROUND(F28,2)</f>
        <v>330.3</v>
      </c>
      <c r="I28" s="8"/>
      <c r="J28" s="195">
        <v>11.11</v>
      </c>
      <c r="K28" s="196">
        <f>(J28/1.2619)*$J$10</f>
        <v>11.00523020841588</v>
      </c>
    </row>
    <row r="29" spans="1:11" s="10" customFormat="1" ht="19.5" customHeight="1">
      <c r="A29" s="117" t="s">
        <v>103</v>
      </c>
      <c r="B29" s="37" t="s">
        <v>48</v>
      </c>
      <c r="C29" s="132">
        <v>7030100040</v>
      </c>
      <c r="D29" s="127" t="s">
        <v>156</v>
      </c>
      <c r="E29" s="137" t="s">
        <v>16</v>
      </c>
      <c r="F29" s="130">
        <v>21.6</v>
      </c>
      <c r="G29" s="115">
        <v>75.81</v>
      </c>
      <c r="H29" s="118">
        <f>ROUND(G29,2)*ROUND(F29,2)</f>
        <v>1637.496</v>
      </c>
      <c r="I29" s="8"/>
      <c r="J29" s="195">
        <v>76.53</v>
      </c>
      <c r="K29" s="196">
        <f>(J29/1.2619)*$J$10</f>
        <v>75.80830493699976</v>
      </c>
    </row>
    <row r="30" spans="1:11" s="10" customFormat="1" ht="12.75">
      <c r="A30" s="92"/>
      <c r="B30" s="28"/>
      <c r="C30" s="29"/>
      <c r="D30" s="30"/>
      <c r="E30" s="142"/>
      <c r="F30" s="32"/>
      <c r="G30" s="54" t="s">
        <v>17</v>
      </c>
      <c r="H30" s="87">
        <f>SUBTOTAL(9,H28:H29)</f>
        <v>1967.796</v>
      </c>
      <c r="I30" s="8"/>
      <c r="J30" s="8"/>
      <c r="K30" s="9"/>
    </row>
    <row r="31" spans="1:11" s="10" customFormat="1" ht="12.75">
      <c r="A31" s="93"/>
      <c r="B31" s="79"/>
      <c r="C31" s="24"/>
      <c r="D31" s="25"/>
      <c r="E31" s="146"/>
      <c r="F31" s="27"/>
      <c r="G31" s="27"/>
      <c r="H31" s="94"/>
      <c r="I31" s="8"/>
      <c r="J31" s="8"/>
      <c r="K31" s="9"/>
    </row>
    <row r="32" spans="1:11" s="10" customFormat="1" ht="12.75">
      <c r="A32" s="86">
        <v>5</v>
      </c>
      <c r="B32" s="19"/>
      <c r="C32" s="20"/>
      <c r="D32" s="21" t="s">
        <v>54</v>
      </c>
      <c r="E32" s="144"/>
      <c r="F32" s="23"/>
      <c r="G32" s="23"/>
      <c r="H32" s="87"/>
      <c r="I32" s="8"/>
      <c r="J32" s="8"/>
      <c r="K32" s="9"/>
    </row>
    <row r="33" spans="1:11" s="10" customFormat="1" ht="33" customHeight="1">
      <c r="A33" s="186" t="s">
        <v>36</v>
      </c>
      <c r="B33" s="197" t="s">
        <v>44</v>
      </c>
      <c r="C33" s="188">
        <v>93421</v>
      </c>
      <c r="D33" s="131" t="s">
        <v>147</v>
      </c>
      <c r="E33" s="137" t="s">
        <v>55</v>
      </c>
      <c r="F33" s="130">
        <v>352</v>
      </c>
      <c r="G33" s="115">
        <v>49.65</v>
      </c>
      <c r="H33" s="189">
        <f>ROUND(G33,2)*ROUND(F33,2)</f>
        <v>17476.8</v>
      </c>
      <c r="I33" s="198"/>
      <c r="J33" s="195">
        <v>39.72</v>
      </c>
      <c r="K33" s="196">
        <f>J33*$J$10</f>
        <v>49.65</v>
      </c>
    </row>
    <row r="34" spans="1:12" s="10" customFormat="1" ht="16.5" customHeight="1">
      <c r="A34" s="186" t="s">
        <v>37</v>
      </c>
      <c r="B34" s="197" t="s">
        <v>44</v>
      </c>
      <c r="C34" s="188" t="s">
        <v>57</v>
      </c>
      <c r="D34" s="131" t="s">
        <v>56</v>
      </c>
      <c r="E34" s="137" t="s">
        <v>55</v>
      </c>
      <c r="F34" s="130">
        <v>264</v>
      </c>
      <c r="G34" s="115">
        <v>6.2</v>
      </c>
      <c r="H34" s="189">
        <f>ROUND(G34,2)*ROUND(F34,2)</f>
        <v>1636.8</v>
      </c>
      <c r="I34" s="198"/>
      <c r="J34" s="195">
        <v>4.96</v>
      </c>
      <c r="K34" s="196">
        <f>J34*$J$10</f>
        <v>6.2</v>
      </c>
      <c r="L34" s="203"/>
    </row>
    <row r="35" spans="1:11" s="10" customFormat="1" ht="12.75">
      <c r="A35" s="169"/>
      <c r="B35" s="170"/>
      <c r="C35" s="171"/>
      <c r="D35" s="172"/>
      <c r="E35" s="173"/>
      <c r="F35" s="174"/>
      <c r="G35" s="199" t="s">
        <v>17</v>
      </c>
      <c r="H35" s="200">
        <f>SUBTOTAL(9,H33:H34)</f>
        <v>19113.6</v>
      </c>
      <c r="I35" s="198"/>
      <c r="J35" s="201"/>
      <c r="K35" s="202"/>
    </row>
    <row r="36" spans="1:11" s="10" customFormat="1" ht="12.75">
      <c r="A36" s="97"/>
      <c r="B36" s="79"/>
      <c r="C36" s="78"/>
      <c r="D36" s="80"/>
      <c r="E36" s="148"/>
      <c r="F36" s="42"/>
      <c r="G36" s="81"/>
      <c r="H36" s="96"/>
      <c r="I36" s="8"/>
      <c r="J36" s="8"/>
      <c r="K36" s="9"/>
    </row>
    <row r="37" spans="1:11" s="16" customFormat="1" ht="12.75">
      <c r="A37" s="95">
        <v>6</v>
      </c>
      <c r="B37" s="38"/>
      <c r="C37" s="39"/>
      <c r="D37" s="40" t="s">
        <v>58</v>
      </c>
      <c r="E37" s="147"/>
      <c r="F37" s="42"/>
      <c r="G37" s="43"/>
      <c r="H37" s="96"/>
      <c r="I37" s="14"/>
      <c r="J37" s="14"/>
      <c r="K37" s="15"/>
    </row>
    <row r="38" spans="1:11" s="10" customFormat="1" ht="33" customHeight="1">
      <c r="A38" s="90" t="s">
        <v>38</v>
      </c>
      <c r="B38" s="36" t="s">
        <v>44</v>
      </c>
      <c r="C38" s="135">
        <v>36380</v>
      </c>
      <c r="D38" s="127" t="s">
        <v>170</v>
      </c>
      <c r="E38" s="145" t="s">
        <v>32</v>
      </c>
      <c r="F38" s="130">
        <v>1360.1</v>
      </c>
      <c r="G38" s="130">
        <v>69.39</v>
      </c>
      <c r="H38" s="91">
        <f>ROUND(G38,2)*ROUND(F38,2)</f>
        <v>94377.33899999999</v>
      </c>
      <c r="I38" s="8"/>
      <c r="J38" s="195">
        <v>55.51</v>
      </c>
      <c r="K38" s="205">
        <f aca="true" t="shared" si="0" ref="K38:K51">J38*$J$10</f>
        <v>69.3875</v>
      </c>
    </row>
    <row r="39" spans="1:11" s="10" customFormat="1" ht="25.5">
      <c r="A39" s="90" t="s">
        <v>39</v>
      </c>
      <c r="B39" s="36" t="s">
        <v>48</v>
      </c>
      <c r="C39" s="135">
        <v>170100250</v>
      </c>
      <c r="D39" s="127" t="s">
        <v>119</v>
      </c>
      <c r="E39" s="145" t="s">
        <v>32</v>
      </c>
      <c r="F39" s="130">
        <v>1360.1</v>
      </c>
      <c r="G39" s="140">
        <v>5.68</v>
      </c>
      <c r="H39" s="91">
        <f>ROUND(G39,2)*ROUND(F39,2)</f>
        <v>7725.3679999999995</v>
      </c>
      <c r="I39" s="8"/>
      <c r="J39" s="8">
        <v>5.73</v>
      </c>
      <c r="K39" s="205">
        <f>(J39/1.2619)*$J$10</f>
        <v>5.675964814961566</v>
      </c>
    </row>
    <row r="40" spans="1:11" s="10" customFormat="1" ht="21.75" customHeight="1">
      <c r="A40" s="90" t="s">
        <v>59</v>
      </c>
      <c r="B40" s="37" t="s">
        <v>44</v>
      </c>
      <c r="C40" s="134">
        <v>94501</v>
      </c>
      <c r="D40" s="124" t="s">
        <v>110</v>
      </c>
      <c r="E40" s="141" t="s">
        <v>31</v>
      </c>
      <c r="F40" s="123">
        <v>4</v>
      </c>
      <c r="G40" s="130">
        <v>564.75</v>
      </c>
      <c r="H40" s="91">
        <f aca="true" t="shared" si="1" ref="H40:H54">ROUND(G40,2)*ROUND(F40,2)</f>
        <v>2259</v>
      </c>
      <c r="I40" s="8"/>
      <c r="J40" s="206">
        <v>451.8</v>
      </c>
      <c r="K40" s="205">
        <f t="shared" si="0"/>
        <v>564.75</v>
      </c>
    </row>
    <row r="41" spans="1:12" s="10" customFormat="1" ht="15.75" customHeight="1">
      <c r="A41" s="90" t="s">
        <v>60</v>
      </c>
      <c r="B41" s="37" t="s">
        <v>44</v>
      </c>
      <c r="C41" s="135">
        <v>51</v>
      </c>
      <c r="D41" s="127" t="s">
        <v>121</v>
      </c>
      <c r="E41" s="145" t="s">
        <v>31</v>
      </c>
      <c r="F41" s="130">
        <v>6</v>
      </c>
      <c r="G41" s="130">
        <v>59.99</v>
      </c>
      <c r="H41" s="91">
        <f t="shared" si="1"/>
        <v>359.94</v>
      </c>
      <c r="I41" s="8"/>
      <c r="J41" s="206">
        <v>47.99</v>
      </c>
      <c r="K41" s="205">
        <f t="shared" si="0"/>
        <v>59.987500000000004</v>
      </c>
      <c r="L41" s="204"/>
    </row>
    <row r="42" spans="1:11" s="10" customFormat="1" ht="17.25" customHeight="1">
      <c r="A42" s="90" t="s">
        <v>61</v>
      </c>
      <c r="B42" s="37" t="s">
        <v>44</v>
      </c>
      <c r="C42" s="135">
        <v>3867</v>
      </c>
      <c r="D42" s="124" t="s">
        <v>74</v>
      </c>
      <c r="E42" s="141" t="s">
        <v>31</v>
      </c>
      <c r="F42" s="123">
        <v>10</v>
      </c>
      <c r="G42" s="130">
        <v>66.89</v>
      </c>
      <c r="H42" s="91">
        <f t="shared" si="1"/>
        <v>668.9</v>
      </c>
      <c r="I42" s="8"/>
      <c r="J42" s="206">
        <v>53.51</v>
      </c>
      <c r="K42" s="205">
        <f t="shared" si="0"/>
        <v>66.8875</v>
      </c>
    </row>
    <row r="43" spans="1:11" s="10" customFormat="1" ht="15.75" customHeight="1">
      <c r="A43" s="90" t="s">
        <v>62</v>
      </c>
      <c r="B43" s="37" t="s">
        <v>44</v>
      </c>
      <c r="C43" s="133">
        <v>1827</v>
      </c>
      <c r="D43" s="124" t="s">
        <v>122</v>
      </c>
      <c r="E43" s="141" t="s">
        <v>31</v>
      </c>
      <c r="F43" s="130">
        <v>4</v>
      </c>
      <c r="G43" s="130">
        <v>62.81</v>
      </c>
      <c r="H43" s="91">
        <f t="shared" si="1"/>
        <v>251.24</v>
      </c>
      <c r="I43" s="8"/>
      <c r="J43" s="206">
        <v>50.25</v>
      </c>
      <c r="K43" s="205">
        <f t="shared" si="0"/>
        <v>62.8125</v>
      </c>
    </row>
    <row r="44" spans="1:11" s="10" customFormat="1" ht="15.75" customHeight="1">
      <c r="A44" s="90" t="s">
        <v>63</v>
      </c>
      <c r="B44" s="37" t="s">
        <v>44</v>
      </c>
      <c r="C44" s="133">
        <v>1839</v>
      </c>
      <c r="D44" s="124" t="s">
        <v>123</v>
      </c>
      <c r="E44" s="141" t="s">
        <v>31</v>
      </c>
      <c r="F44" s="123">
        <v>4</v>
      </c>
      <c r="G44" s="130">
        <v>61.05</v>
      </c>
      <c r="H44" s="91">
        <f t="shared" si="1"/>
        <v>244.2</v>
      </c>
      <c r="I44" s="8"/>
      <c r="J44" s="206">
        <v>48.84</v>
      </c>
      <c r="K44" s="205">
        <f t="shared" si="0"/>
        <v>61.050000000000004</v>
      </c>
    </row>
    <row r="45" spans="1:11" s="10" customFormat="1" ht="15" customHeight="1">
      <c r="A45" s="90" t="s">
        <v>64</v>
      </c>
      <c r="B45" s="37" t="s">
        <v>44</v>
      </c>
      <c r="C45" s="133">
        <v>1793</v>
      </c>
      <c r="D45" s="124" t="s">
        <v>75</v>
      </c>
      <c r="E45" s="141" t="s">
        <v>31</v>
      </c>
      <c r="F45" s="123">
        <v>4</v>
      </c>
      <c r="G45" s="130">
        <v>461.11</v>
      </c>
      <c r="H45" s="91">
        <f t="shared" si="1"/>
        <v>1844.44</v>
      </c>
      <c r="I45" s="8"/>
      <c r="J45" s="206">
        <v>368.89</v>
      </c>
      <c r="K45" s="205">
        <f t="shared" si="0"/>
        <v>461.11249999999995</v>
      </c>
    </row>
    <row r="46" spans="1:12" s="10" customFormat="1" ht="29.25" customHeight="1">
      <c r="A46" s="90" t="s">
        <v>65</v>
      </c>
      <c r="B46" s="37" t="s">
        <v>44</v>
      </c>
      <c r="C46" s="133">
        <v>41892</v>
      </c>
      <c r="D46" s="124" t="s">
        <v>161</v>
      </c>
      <c r="E46" s="141" t="s">
        <v>31</v>
      </c>
      <c r="F46" s="123">
        <v>4</v>
      </c>
      <c r="G46" s="130">
        <v>107.64</v>
      </c>
      <c r="H46" s="91">
        <f t="shared" si="1"/>
        <v>430.56</v>
      </c>
      <c r="I46" s="8"/>
      <c r="J46" s="206">
        <v>86.11</v>
      </c>
      <c r="K46" s="205">
        <f t="shared" si="0"/>
        <v>107.6375</v>
      </c>
      <c r="L46" s="203"/>
    </row>
    <row r="47" spans="1:12" s="10" customFormat="1" ht="21.75" customHeight="1">
      <c r="A47" s="223" t="s">
        <v>66</v>
      </c>
      <c r="B47" s="224" t="s">
        <v>44</v>
      </c>
      <c r="C47" s="133">
        <v>10447</v>
      </c>
      <c r="D47" s="124" t="s">
        <v>76</v>
      </c>
      <c r="E47" s="141" t="s">
        <v>31</v>
      </c>
      <c r="F47" s="123">
        <v>2</v>
      </c>
      <c r="G47" s="123">
        <v>2209.08</v>
      </c>
      <c r="H47" s="225">
        <f t="shared" si="1"/>
        <v>4418.16</v>
      </c>
      <c r="I47" s="209"/>
      <c r="J47" s="220">
        <v>1767.26</v>
      </c>
      <c r="K47" s="221">
        <f t="shared" si="0"/>
        <v>2209.075</v>
      </c>
      <c r="L47" s="222" t="s">
        <v>174</v>
      </c>
    </row>
    <row r="48" spans="1:11" s="10" customFormat="1" ht="20.25" customHeight="1">
      <c r="A48" s="90" t="s">
        <v>67</v>
      </c>
      <c r="B48" s="37" t="s">
        <v>44</v>
      </c>
      <c r="C48" s="133">
        <v>1780</v>
      </c>
      <c r="D48" s="124" t="s">
        <v>124</v>
      </c>
      <c r="E48" s="141" t="s">
        <v>31</v>
      </c>
      <c r="F48" s="123">
        <v>2</v>
      </c>
      <c r="G48" s="130">
        <v>442.3</v>
      </c>
      <c r="H48" s="91">
        <f t="shared" si="1"/>
        <v>884.6</v>
      </c>
      <c r="I48" s="8"/>
      <c r="J48" s="206">
        <v>353.84</v>
      </c>
      <c r="K48" s="205">
        <f t="shared" si="0"/>
        <v>442.29999999999995</v>
      </c>
    </row>
    <row r="49" spans="1:11" s="10" customFormat="1" ht="17.25" customHeight="1">
      <c r="A49" s="90" t="s">
        <v>68</v>
      </c>
      <c r="B49" s="37" t="s">
        <v>44</v>
      </c>
      <c r="C49" s="133" t="s">
        <v>112</v>
      </c>
      <c r="D49" s="124" t="s">
        <v>111</v>
      </c>
      <c r="E49" s="141" t="s">
        <v>31</v>
      </c>
      <c r="F49" s="123">
        <v>1</v>
      </c>
      <c r="G49" s="130">
        <v>545.89</v>
      </c>
      <c r="H49" s="91">
        <f t="shared" si="1"/>
        <v>545.89</v>
      </c>
      <c r="I49" s="8"/>
      <c r="J49" s="206">
        <v>436.71</v>
      </c>
      <c r="K49" s="205">
        <f t="shared" si="0"/>
        <v>545.8874999999999</v>
      </c>
    </row>
    <row r="50" spans="1:11" s="10" customFormat="1" ht="25.5">
      <c r="A50" s="90" t="s">
        <v>69</v>
      </c>
      <c r="B50" s="37" t="s">
        <v>44</v>
      </c>
      <c r="C50" s="133" t="s">
        <v>116</v>
      </c>
      <c r="D50" s="124" t="s">
        <v>115</v>
      </c>
      <c r="E50" s="141" t="s">
        <v>31</v>
      </c>
      <c r="F50" s="123">
        <v>1</v>
      </c>
      <c r="G50" s="130">
        <v>482.9</v>
      </c>
      <c r="H50" s="91">
        <f t="shared" si="1"/>
        <v>482.9</v>
      </c>
      <c r="I50" s="8"/>
      <c r="J50" s="206">
        <v>386.32</v>
      </c>
      <c r="K50" s="205">
        <f t="shared" si="0"/>
        <v>482.9</v>
      </c>
    </row>
    <row r="51" spans="1:11" s="10" customFormat="1" ht="25.5">
      <c r="A51" s="90" t="s">
        <v>70</v>
      </c>
      <c r="B51" s="37" t="s">
        <v>44</v>
      </c>
      <c r="C51" s="133" t="s">
        <v>114</v>
      </c>
      <c r="D51" s="124" t="s">
        <v>113</v>
      </c>
      <c r="E51" s="141" t="s">
        <v>31</v>
      </c>
      <c r="F51" s="123">
        <v>1</v>
      </c>
      <c r="G51" s="130">
        <v>684.71</v>
      </c>
      <c r="H51" s="91">
        <f t="shared" si="1"/>
        <v>684.71</v>
      </c>
      <c r="I51" s="8"/>
      <c r="J51" s="206">
        <v>547.77</v>
      </c>
      <c r="K51" s="205">
        <f t="shared" si="0"/>
        <v>684.7125</v>
      </c>
    </row>
    <row r="52" spans="1:11" s="10" customFormat="1" ht="25.5">
      <c r="A52" s="90" t="s">
        <v>71</v>
      </c>
      <c r="B52" s="37" t="s">
        <v>139</v>
      </c>
      <c r="C52" s="135">
        <v>3</v>
      </c>
      <c r="D52" s="127" t="s">
        <v>117</v>
      </c>
      <c r="E52" s="145" t="s">
        <v>77</v>
      </c>
      <c r="F52" s="130">
        <v>12</v>
      </c>
      <c r="G52" s="130">
        <v>231.19</v>
      </c>
      <c r="H52" s="91">
        <f t="shared" si="1"/>
        <v>2774.2799999999997</v>
      </c>
      <c r="I52" s="8"/>
      <c r="J52" s="207"/>
      <c r="K52" s="208"/>
    </row>
    <row r="53" spans="1:12" s="10" customFormat="1" ht="25.5">
      <c r="A53" s="90" t="s">
        <v>72</v>
      </c>
      <c r="B53" s="36" t="s">
        <v>48</v>
      </c>
      <c r="C53" s="230">
        <v>2140100476</v>
      </c>
      <c r="D53" s="131" t="s">
        <v>78</v>
      </c>
      <c r="E53" s="231" t="s">
        <v>31</v>
      </c>
      <c r="F53" s="232">
        <v>30</v>
      </c>
      <c r="G53" s="232">
        <v>92.97</v>
      </c>
      <c r="H53" s="91">
        <f t="shared" si="1"/>
        <v>2789.1</v>
      </c>
      <c r="I53" s="8"/>
      <c r="J53" s="201">
        <v>5.73</v>
      </c>
      <c r="K53" s="208">
        <f>(J53/1.2619)*$J$10</f>
        <v>5.675964814961566</v>
      </c>
      <c r="L53" s="10" t="s">
        <v>175</v>
      </c>
    </row>
    <row r="54" spans="1:12" s="10" customFormat="1" ht="25.5">
      <c r="A54" s="90" t="s">
        <v>73</v>
      </c>
      <c r="B54" s="36" t="s">
        <v>48</v>
      </c>
      <c r="C54" s="230">
        <v>140101013</v>
      </c>
      <c r="D54" s="131" t="s">
        <v>79</v>
      </c>
      <c r="E54" s="231" t="s">
        <v>31</v>
      </c>
      <c r="F54" s="232">
        <v>100</v>
      </c>
      <c r="G54" s="232">
        <v>172.05</v>
      </c>
      <c r="H54" s="91">
        <f t="shared" si="1"/>
        <v>17205</v>
      </c>
      <c r="I54" s="8"/>
      <c r="J54" s="201">
        <v>5.73</v>
      </c>
      <c r="K54" s="168">
        <f>(J54/1.2619)*$J$10</f>
        <v>5.675964814961566</v>
      </c>
      <c r="L54" s="10" t="s">
        <v>175</v>
      </c>
    </row>
    <row r="55" spans="1:11" s="35" customFormat="1" ht="12.75">
      <c r="A55" s="92"/>
      <c r="B55" s="28"/>
      <c r="C55" s="29"/>
      <c r="D55" s="30"/>
      <c r="E55" s="142"/>
      <c r="F55" s="32"/>
      <c r="G55" s="54" t="s">
        <v>17</v>
      </c>
      <c r="H55" s="87">
        <f>SUBTOTAL(9,H38:H54)</f>
        <v>137945.627</v>
      </c>
      <c r="I55" s="33"/>
      <c r="J55" s="33"/>
      <c r="K55" s="34"/>
    </row>
    <row r="56" spans="1:11" s="35" customFormat="1" ht="12.75">
      <c r="A56" s="92"/>
      <c r="B56" s="28"/>
      <c r="C56" s="29"/>
      <c r="D56" s="30"/>
      <c r="E56" s="143"/>
      <c r="F56" s="32"/>
      <c r="G56" s="54"/>
      <c r="H56" s="87"/>
      <c r="I56" s="33"/>
      <c r="J56" s="33"/>
      <c r="K56" s="34"/>
    </row>
    <row r="57" spans="1:11" s="35" customFormat="1" ht="12.75">
      <c r="A57" s="95">
        <v>7</v>
      </c>
      <c r="B57" s="38"/>
      <c r="C57" s="39"/>
      <c r="D57" s="40" t="s">
        <v>80</v>
      </c>
      <c r="E57" s="147"/>
      <c r="F57" s="42"/>
      <c r="G57" s="43"/>
      <c r="H57" s="96"/>
      <c r="I57" s="33"/>
      <c r="J57" s="33"/>
      <c r="K57" s="34" t="s">
        <v>162</v>
      </c>
    </row>
    <row r="58" spans="1:11" s="35" customFormat="1" ht="76.5" customHeight="1">
      <c r="A58" s="90" t="s">
        <v>40</v>
      </c>
      <c r="B58" s="37" t="s">
        <v>44</v>
      </c>
      <c r="C58" s="210">
        <v>90105</v>
      </c>
      <c r="D58" s="211" t="s">
        <v>163</v>
      </c>
      <c r="E58" s="145" t="s">
        <v>30</v>
      </c>
      <c r="F58" s="130">
        <v>979.27</v>
      </c>
      <c r="G58" s="140">
        <v>14.66</v>
      </c>
      <c r="H58" s="91">
        <f>ROUND(G58,2)*ROUND(F58,2)</f>
        <v>14356.0982</v>
      </c>
      <c r="I58" s="209"/>
      <c r="J58" s="212">
        <v>11.73</v>
      </c>
      <c r="K58" s="196">
        <f>J58*$J$10</f>
        <v>14.662500000000001</v>
      </c>
    </row>
    <row r="59" spans="1:11" s="35" customFormat="1" ht="17.25" customHeight="1">
      <c r="A59" s="90" t="s">
        <v>41</v>
      </c>
      <c r="B59" s="37" t="s">
        <v>44</v>
      </c>
      <c r="C59" s="116">
        <v>93382</v>
      </c>
      <c r="D59" s="114" t="s">
        <v>164</v>
      </c>
      <c r="E59" s="141" t="s">
        <v>30</v>
      </c>
      <c r="F59" s="123">
        <v>652.86</v>
      </c>
      <c r="G59" s="140">
        <v>26.78</v>
      </c>
      <c r="H59" s="91">
        <f>ROUND(G59,2)*ROUND(F59,2)</f>
        <v>17483.5908</v>
      </c>
      <c r="I59" s="33"/>
      <c r="J59" s="195">
        <v>21.42</v>
      </c>
      <c r="K59" s="196">
        <f>J59*$J$10</f>
        <v>26.775000000000002</v>
      </c>
    </row>
    <row r="60" spans="1:11" s="35" customFormat="1" ht="17.25" customHeight="1">
      <c r="A60" s="90" t="s">
        <v>42</v>
      </c>
      <c r="B60" s="37" t="s">
        <v>44</v>
      </c>
      <c r="C60" s="136">
        <v>367</v>
      </c>
      <c r="D60" s="120" t="s">
        <v>109</v>
      </c>
      <c r="E60" s="141" t="s">
        <v>81</v>
      </c>
      <c r="F60" s="123">
        <v>315.74</v>
      </c>
      <c r="G60" s="140">
        <v>74.76</v>
      </c>
      <c r="H60" s="91">
        <f>ROUND(G60,2)*ROUND(F60,2)</f>
        <v>23604.722400000002</v>
      </c>
      <c r="I60" s="33"/>
      <c r="J60" s="195">
        <v>59.81</v>
      </c>
      <c r="K60" s="196">
        <f>J60*$J$10</f>
        <v>74.7625</v>
      </c>
    </row>
    <row r="61" spans="1:11" s="35" customFormat="1" ht="15.75" customHeight="1">
      <c r="A61" s="213" t="s">
        <v>43</v>
      </c>
      <c r="B61" s="187" t="s">
        <v>48</v>
      </c>
      <c r="C61" s="188">
        <v>7040100380</v>
      </c>
      <c r="D61" s="131" t="s">
        <v>165</v>
      </c>
      <c r="E61" s="145" t="s">
        <v>82</v>
      </c>
      <c r="F61" s="130">
        <v>326.41</v>
      </c>
      <c r="G61" s="130">
        <v>0.78</v>
      </c>
      <c r="H61" s="214">
        <f>ROUND(G61,2)*ROUND(F61,2)</f>
        <v>254.59980000000002</v>
      </c>
      <c r="I61" s="33"/>
      <c r="J61" s="8">
        <v>0.79</v>
      </c>
      <c r="K61" s="196">
        <f>(J61/1.2619)*$J$10</f>
        <v>0.7825501228306522</v>
      </c>
    </row>
    <row r="62" spans="1:11" s="35" customFormat="1" ht="12.75">
      <c r="A62" s="92"/>
      <c r="B62" s="28"/>
      <c r="C62" s="29"/>
      <c r="D62" s="30"/>
      <c r="E62" s="142"/>
      <c r="F62" s="32"/>
      <c r="G62" s="54" t="s">
        <v>17</v>
      </c>
      <c r="H62" s="87">
        <f>SUBTOTAL(9,H58:H61)</f>
        <v>55699.01120000001</v>
      </c>
      <c r="I62" s="33"/>
      <c r="J62" s="33"/>
      <c r="K62" s="34"/>
    </row>
    <row r="63" spans="1:11" s="35" customFormat="1" ht="12.75">
      <c r="A63" s="92"/>
      <c r="B63" s="28"/>
      <c r="C63" s="29"/>
      <c r="D63" s="30"/>
      <c r="E63" s="143"/>
      <c r="F63" s="32"/>
      <c r="G63" s="54"/>
      <c r="H63" s="87"/>
      <c r="I63" s="33"/>
      <c r="J63" s="33"/>
      <c r="K63" s="34"/>
    </row>
    <row r="64" spans="1:11" s="35" customFormat="1" ht="12.75">
      <c r="A64" s="95">
        <v>8</v>
      </c>
      <c r="B64" s="38"/>
      <c r="C64" s="39"/>
      <c r="D64" s="40" t="s">
        <v>84</v>
      </c>
      <c r="E64" s="147"/>
      <c r="F64" s="42"/>
      <c r="G64" s="43"/>
      <c r="H64" s="96"/>
      <c r="I64" s="33"/>
      <c r="J64" s="33"/>
      <c r="K64" s="34"/>
    </row>
    <row r="65" spans="1:11" s="35" customFormat="1" ht="16.5" customHeight="1">
      <c r="A65" s="90" t="s">
        <v>83</v>
      </c>
      <c r="B65" s="36" t="s">
        <v>48</v>
      </c>
      <c r="C65" s="135">
        <v>7210100050</v>
      </c>
      <c r="D65" s="124" t="s">
        <v>157</v>
      </c>
      <c r="E65" s="141" t="s">
        <v>16</v>
      </c>
      <c r="F65" s="123">
        <v>1632.12</v>
      </c>
      <c r="G65" s="140">
        <v>11.34</v>
      </c>
      <c r="H65" s="91">
        <f>ROUND(G65,2)*ROUND(F65,2)</f>
        <v>18508.2408</v>
      </c>
      <c r="I65" s="33"/>
      <c r="J65" s="33">
        <v>11.45</v>
      </c>
      <c r="K65" s="196">
        <f>(J65/1.2619)*$J$10</f>
        <v>11.34202393216578</v>
      </c>
    </row>
    <row r="66" spans="1:11" s="35" customFormat="1" ht="18" customHeight="1">
      <c r="A66" s="90" t="s">
        <v>85</v>
      </c>
      <c r="B66" s="37" t="s">
        <v>48</v>
      </c>
      <c r="C66" s="135">
        <v>7210100140</v>
      </c>
      <c r="D66" s="127" t="s">
        <v>158</v>
      </c>
      <c r="E66" s="145" t="s">
        <v>16</v>
      </c>
      <c r="F66" s="130">
        <v>1632.12</v>
      </c>
      <c r="G66" s="140">
        <v>22.55</v>
      </c>
      <c r="H66" s="91">
        <f>ROUND(G66,2)*ROUND(F66,2)</f>
        <v>36804.306</v>
      </c>
      <c r="I66" s="33"/>
      <c r="J66" s="33">
        <v>22.76</v>
      </c>
      <c r="K66" s="196">
        <f>(J66/1.2619)*$J$10</f>
        <v>22.545368095728662</v>
      </c>
    </row>
    <row r="67" spans="1:12" s="35" customFormat="1" ht="15.75" customHeight="1">
      <c r="A67" s="117" t="s">
        <v>86</v>
      </c>
      <c r="B67" s="37" t="s">
        <v>48</v>
      </c>
      <c r="C67" s="132">
        <v>2170100052</v>
      </c>
      <c r="D67" s="131" t="s">
        <v>98</v>
      </c>
      <c r="E67" s="137" t="s">
        <v>30</v>
      </c>
      <c r="F67" s="115">
        <v>4.6</v>
      </c>
      <c r="G67" s="115">
        <v>2329</v>
      </c>
      <c r="H67" s="118">
        <f aca="true" t="shared" si="2" ref="H67:H80">ROUND(G67,2)*ROUND(F67,2)</f>
        <v>10713.4</v>
      </c>
      <c r="I67" s="33"/>
      <c r="J67" s="33"/>
      <c r="K67" s="196">
        <f>(J67/1.2619)*$J$10</f>
        <v>0</v>
      </c>
      <c r="L67" s="35" t="s">
        <v>176</v>
      </c>
    </row>
    <row r="68" spans="1:11" s="35" customFormat="1" ht="22.5" customHeight="1">
      <c r="A68" s="117" t="s">
        <v>87</v>
      </c>
      <c r="B68" s="37" t="s">
        <v>44</v>
      </c>
      <c r="C68" s="132" t="s">
        <v>100</v>
      </c>
      <c r="D68" s="131" t="s">
        <v>105</v>
      </c>
      <c r="E68" s="137" t="s">
        <v>31</v>
      </c>
      <c r="F68" s="130">
        <v>3</v>
      </c>
      <c r="G68" s="115">
        <v>126.86</v>
      </c>
      <c r="H68" s="118">
        <f t="shared" si="2"/>
        <v>380.58</v>
      </c>
      <c r="I68" s="33"/>
      <c r="J68" s="195">
        <v>101.49</v>
      </c>
      <c r="K68" s="196">
        <f>J68*$J$10</f>
        <v>126.8625</v>
      </c>
    </row>
    <row r="69" spans="1:11" s="35" customFormat="1" ht="47.25" customHeight="1">
      <c r="A69" s="226" t="s">
        <v>88</v>
      </c>
      <c r="B69" s="224" t="s">
        <v>44</v>
      </c>
      <c r="C69" s="116">
        <v>92216</v>
      </c>
      <c r="D69" s="227" t="s">
        <v>189</v>
      </c>
      <c r="E69" s="228" t="s">
        <v>31</v>
      </c>
      <c r="F69" s="123">
        <v>4</v>
      </c>
      <c r="G69" s="119">
        <v>337.95</v>
      </c>
      <c r="H69" s="229">
        <f t="shared" si="2"/>
        <v>1351.8</v>
      </c>
      <c r="I69" s="33"/>
      <c r="J69" s="33">
        <v>270.36</v>
      </c>
      <c r="K69" s="196">
        <f>J69*$J$10</f>
        <v>337.95000000000005</v>
      </c>
    </row>
    <row r="70" spans="1:11" s="35" customFormat="1" ht="24" customHeight="1">
      <c r="A70" s="88" t="s">
        <v>89</v>
      </c>
      <c r="B70" s="37" t="s">
        <v>48</v>
      </c>
      <c r="C70" s="159">
        <v>7070100290</v>
      </c>
      <c r="D70" s="114" t="s">
        <v>178</v>
      </c>
      <c r="E70" s="145" t="s">
        <v>30</v>
      </c>
      <c r="F70" s="130">
        <v>4.92</v>
      </c>
      <c r="G70" s="115">
        <v>468.69</v>
      </c>
      <c r="H70" s="118">
        <f t="shared" si="2"/>
        <v>2305.9548</v>
      </c>
      <c r="I70" s="33"/>
      <c r="J70" s="33">
        <v>473.35</v>
      </c>
      <c r="K70" s="196">
        <f>(J70/1.2619)*$J$10</f>
        <v>468.8862033441636</v>
      </c>
    </row>
    <row r="71" spans="1:11" s="35" customFormat="1" ht="37.5" customHeight="1">
      <c r="A71" s="88" t="s">
        <v>90</v>
      </c>
      <c r="B71" s="36" t="s">
        <v>44</v>
      </c>
      <c r="C71" s="233">
        <v>92793</v>
      </c>
      <c r="D71" s="131" t="s">
        <v>177</v>
      </c>
      <c r="E71" s="145" t="s">
        <v>107</v>
      </c>
      <c r="F71" s="130">
        <v>295.2</v>
      </c>
      <c r="G71" s="115">
        <v>7.24</v>
      </c>
      <c r="H71" s="118">
        <f t="shared" si="2"/>
        <v>2137.248</v>
      </c>
      <c r="I71" s="33"/>
      <c r="J71" s="195">
        <v>5.79</v>
      </c>
      <c r="K71" s="196">
        <f>J71*$J$10</f>
        <v>7.2375</v>
      </c>
    </row>
    <row r="72" spans="1:12" s="35" customFormat="1" ht="57.75" customHeight="1">
      <c r="A72" s="88" t="s">
        <v>91</v>
      </c>
      <c r="B72" s="36" t="s">
        <v>44</v>
      </c>
      <c r="C72" s="139">
        <v>92419</v>
      </c>
      <c r="D72" s="131" t="s">
        <v>173</v>
      </c>
      <c r="E72" s="145" t="s">
        <v>16</v>
      </c>
      <c r="F72" s="130">
        <v>37.62</v>
      </c>
      <c r="G72" s="115">
        <v>64.53</v>
      </c>
      <c r="H72" s="218">
        <f t="shared" si="2"/>
        <v>2427.6186</v>
      </c>
      <c r="I72" s="217"/>
      <c r="J72" s="195">
        <v>51.62</v>
      </c>
      <c r="K72" s="196">
        <f>J72*$J$10</f>
        <v>64.52499999999999</v>
      </c>
      <c r="L72" s="216"/>
    </row>
    <row r="73" spans="1:11" s="35" customFormat="1" ht="44.25" customHeight="1">
      <c r="A73" s="88" t="s">
        <v>92</v>
      </c>
      <c r="B73" s="36" t="s">
        <v>44</v>
      </c>
      <c r="C73" s="139" t="s">
        <v>101</v>
      </c>
      <c r="D73" s="126" t="s">
        <v>179</v>
      </c>
      <c r="E73" s="145" t="s">
        <v>16</v>
      </c>
      <c r="F73" s="130">
        <v>1.92</v>
      </c>
      <c r="G73" s="140">
        <v>106.01</v>
      </c>
      <c r="H73" s="118">
        <f t="shared" si="2"/>
        <v>203.5392</v>
      </c>
      <c r="I73" s="33"/>
      <c r="J73" s="212">
        <v>84.81</v>
      </c>
      <c r="K73" s="215">
        <f aca="true" t="shared" si="3" ref="K73:K81">J73*$J$10</f>
        <v>106.0125</v>
      </c>
    </row>
    <row r="74" spans="1:11" s="35" customFormat="1" ht="32.25" customHeight="1">
      <c r="A74" s="88" t="s">
        <v>93</v>
      </c>
      <c r="B74" s="36" t="s">
        <v>44</v>
      </c>
      <c r="C74" s="139">
        <v>83534</v>
      </c>
      <c r="D74" s="126" t="s">
        <v>172</v>
      </c>
      <c r="E74" s="145" t="s">
        <v>30</v>
      </c>
      <c r="F74" s="130">
        <v>1.32</v>
      </c>
      <c r="G74" s="140">
        <v>520.98</v>
      </c>
      <c r="H74" s="91">
        <f t="shared" si="2"/>
        <v>687.6936000000001</v>
      </c>
      <c r="I74" s="33"/>
      <c r="J74" s="195">
        <v>416.78</v>
      </c>
      <c r="K74" s="196">
        <f t="shared" si="3"/>
        <v>520.9749999999999</v>
      </c>
    </row>
    <row r="75" spans="1:12" s="35" customFormat="1" ht="38.25">
      <c r="A75" s="88" t="s">
        <v>94</v>
      </c>
      <c r="B75" s="36" t="s">
        <v>44</v>
      </c>
      <c r="C75" s="139">
        <v>87496</v>
      </c>
      <c r="D75" s="138" t="s">
        <v>99</v>
      </c>
      <c r="E75" s="145" t="s">
        <v>16</v>
      </c>
      <c r="F75" s="130">
        <v>38.1</v>
      </c>
      <c r="G75" s="140">
        <v>79.24</v>
      </c>
      <c r="H75" s="91">
        <f t="shared" si="2"/>
        <v>3019.044</v>
      </c>
      <c r="I75" s="33"/>
      <c r="J75" s="206">
        <v>63.79</v>
      </c>
      <c r="K75" s="205">
        <f t="shared" si="3"/>
        <v>79.7375</v>
      </c>
      <c r="L75" s="216"/>
    </row>
    <row r="76" spans="1:11" s="35" customFormat="1" ht="28.5" customHeight="1">
      <c r="A76" s="88" t="s">
        <v>95</v>
      </c>
      <c r="B76" s="36" t="s">
        <v>44</v>
      </c>
      <c r="C76" s="139">
        <v>68054</v>
      </c>
      <c r="D76" s="126" t="s">
        <v>106</v>
      </c>
      <c r="E76" s="145" t="s">
        <v>16</v>
      </c>
      <c r="F76" s="130">
        <v>2.1</v>
      </c>
      <c r="G76" s="140">
        <v>252.28</v>
      </c>
      <c r="H76" s="91">
        <f t="shared" si="2"/>
        <v>529.788</v>
      </c>
      <c r="I76" s="33"/>
      <c r="J76" s="195">
        <v>201.82</v>
      </c>
      <c r="K76" s="196">
        <f t="shared" si="3"/>
        <v>252.27499999999998</v>
      </c>
    </row>
    <row r="77" spans="1:11" s="35" customFormat="1" ht="51">
      <c r="A77" s="88" t="s">
        <v>96</v>
      </c>
      <c r="B77" s="36" t="s">
        <v>44</v>
      </c>
      <c r="C77" s="139">
        <v>94207</v>
      </c>
      <c r="D77" s="126" t="s">
        <v>166</v>
      </c>
      <c r="E77" s="145" t="s">
        <v>16</v>
      </c>
      <c r="F77" s="130">
        <v>16.2</v>
      </c>
      <c r="G77" s="140">
        <v>42.85</v>
      </c>
      <c r="H77" s="91">
        <f t="shared" si="2"/>
        <v>694.17</v>
      </c>
      <c r="I77" s="33"/>
      <c r="J77" s="195">
        <v>34.28</v>
      </c>
      <c r="K77" s="196">
        <f t="shared" si="3"/>
        <v>42.85</v>
      </c>
    </row>
    <row r="78" spans="1:11" s="35" customFormat="1" ht="51.75" customHeight="1">
      <c r="A78" s="88" t="s">
        <v>97</v>
      </c>
      <c r="B78" s="36" t="s">
        <v>44</v>
      </c>
      <c r="C78" s="139">
        <v>92541</v>
      </c>
      <c r="D78" s="126" t="s">
        <v>167</v>
      </c>
      <c r="E78" s="145" t="s">
        <v>16</v>
      </c>
      <c r="F78" s="130">
        <v>16.2</v>
      </c>
      <c r="G78" s="140">
        <v>73.69</v>
      </c>
      <c r="H78" s="91">
        <f t="shared" si="2"/>
        <v>1193.778</v>
      </c>
      <c r="I78" s="33"/>
      <c r="J78" s="195">
        <v>58.95</v>
      </c>
      <c r="K78" s="196">
        <f t="shared" si="3"/>
        <v>73.6875</v>
      </c>
    </row>
    <row r="79" spans="1:12" s="35" customFormat="1" ht="38.25">
      <c r="A79" s="88" t="s">
        <v>102</v>
      </c>
      <c r="B79" s="36" t="s">
        <v>44</v>
      </c>
      <c r="C79" s="139">
        <v>87879</v>
      </c>
      <c r="D79" s="126" t="s">
        <v>108</v>
      </c>
      <c r="E79" s="145" t="s">
        <v>16</v>
      </c>
      <c r="F79" s="130">
        <v>76.2</v>
      </c>
      <c r="G79" s="140">
        <v>3.18</v>
      </c>
      <c r="H79" s="91">
        <f t="shared" si="2"/>
        <v>242.31600000000003</v>
      </c>
      <c r="I79" s="33"/>
      <c r="J79" s="195">
        <v>2.54</v>
      </c>
      <c r="K79" s="196">
        <f t="shared" si="3"/>
        <v>3.175</v>
      </c>
      <c r="L79" s="216"/>
    </row>
    <row r="80" spans="1:11" s="35" customFormat="1" ht="62.25" customHeight="1">
      <c r="A80" s="88" t="s">
        <v>104</v>
      </c>
      <c r="B80" s="36" t="s">
        <v>44</v>
      </c>
      <c r="C80" s="139">
        <v>87538</v>
      </c>
      <c r="D80" s="126" t="s">
        <v>171</v>
      </c>
      <c r="E80" s="145" t="s">
        <v>16</v>
      </c>
      <c r="F80" s="130">
        <v>76.2</v>
      </c>
      <c r="G80" s="140">
        <v>56.8</v>
      </c>
      <c r="H80" s="91">
        <f t="shared" si="2"/>
        <v>4328.16</v>
      </c>
      <c r="I80" s="33"/>
      <c r="J80" s="195">
        <v>45.44</v>
      </c>
      <c r="K80" s="196">
        <f t="shared" si="3"/>
        <v>56.8</v>
      </c>
    </row>
    <row r="81" spans="1:11" s="35" customFormat="1" ht="40.5" customHeight="1">
      <c r="A81" s="88" t="s">
        <v>120</v>
      </c>
      <c r="B81" s="36" t="s">
        <v>44</v>
      </c>
      <c r="C81" s="139">
        <v>88487</v>
      </c>
      <c r="D81" s="126" t="s">
        <v>168</v>
      </c>
      <c r="E81" s="145" t="s">
        <v>16</v>
      </c>
      <c r="F81" s="130">
        <v>76.2</v>
      </c>
      <c r="G81" s="140">
        <v>9.58</v>
      </c>
      <c r="H81" s="91">
        <f>ROUND(G81,2)*ROUND(F81,2)</f>
        <v>729.996</v>
      </c>
      <c r="I81" s="33"/>
      <c r="J81" s="195">
        <v>7.66</v>
      </c>
      <c r="K81" s="196">
        <f t="shared" si="3"/>
        <v>9.575</v>
      </c>
    </row>
    <row r="82" spans="1:11" s="35" customFormat="1" ht="42" customHeight="1">
      <c r="A82" s="88" t="s">
        <v>125</v>
      </c>
      <c r="B82" s="37" t="s">
        <v>44</v>
      </c>
      <c r="C82" s="139">
        <v>93139</v>
      </c>
      <c r="D82" s="126" t="s">
        <v>159</v>
      </c>
      <c r="E82" s="145" t="s">
        <v>31</v>
      </c>
      <c r="F82" s="130">
        <v>1</v>
      </c>
      <c r="G82" s="140">
        <v>173.2</v>
      </c>
      <c r="H82" s="91">
        <f>ROUND(G82,2)*ROUND(F82,2)</f>
        <v>173.2</v>
      </c>
      <c r="I82" s="33"/>
      <c r="J82" s="33">
        <v>138.56</v>
      </c>
      <c r="K82" s="196">
        <f aca="true" t="shared" si="4" ref="K82:K87">J82*$J$10</f>
        <v>173.2</v>
      </c>
    </row>
    <row r="83" spans="1:11" s="35" customFormat="1" ht="38.25" customHeight="1">
      <c r="A83" s="88" t="s">
        <v>126</v>
      </c>
      <c r="B83" s="37" t="s">
        <v>44</v>
      </c>
      <c r="C83" s="139" t="s">
        <v>169</v>
      </c>
      <c r="D83" s="126" t="s">
        <v>180</v>
      </c>
      <c r="E83" s="145" t="s">
        <v>31</v>
      </c>
      <c r="F83" s="130">
        <v>1</v>
      </c>
      <c r="G83" s="140">
        <v>66.68</v>
      </c>
      <c r="H83" s="118">
        <f>ROUND(G83,2)*ROUND(F83,2)</f>
        <v>66.68</v>
      </c>
      <c r="I83" s="33"/>
      <c r="J83" s="195">
        <v>53.34</v>
      </c>
      <c r="K83" s="196">
        <f t="shared" si="4"/>
        <v>66.67500000000001</v>
      </c>
    </row>
    <row r="84" spans="1:11" s="35" customFormat="1" ht="44.25" customHeight="1">
      <c r="A84" s="88" t="s">
        <v>127</v>
      </c>
      <c r="B84" s="37" t="s">
        <v>44</v>
      </c>
      <c r="C84" s="139">
        <v>93143</v>
      </c>
      <c r="D84" s="126" t="s">
        <v>160</v>
      </c>
      <c r="E84" s="145" t="s">
        <v>31</v>
      </c>
      <c r="F84" s="130">
        <v>2</v>
      </c>
      <c r="G84" s="140">
        <v>149.6</v>
      </c>
      <c r="H84" s="118">
        <f aca="true" t="shared" si="5" ref="H84:H89">ROUND(G84,2)*ROUND(F84,2)</f>
        <v>299.2</v>
      </c>
      <c r="I84" s="33"/>
      <c r="J84" s="33">
        <v>119.68</v>
      </c>
      <c r="K84" s="196">
        <f t="shared" si="4"/>
        <v>149.60000000000002</v>
      </c>
    </row>
    <row r="85" spans="1:11" s="35" customFormat="1" ht="38.25">
      <c r="A85" s="88" t="s">
        <v>128</v>
      </c>
      <c r="B85" s="37" t="s">
        <v>44</v>
      </c>
      <c r="C85" s="139" t="s">
        <v>134</v>
      </c>
      <c r="D85" s="126" t="s">
        <v>133</v>
      </c>
      <c r="E85" s="145" t="s">
        <v>31</v>
      </c>
      <c r="F85" s="130">
        <v>1</v>
      </c>
      <c r="G85" s="140">
        <v>59.18</v>
      </c>
      <c r="H85" s="118">
        <f t="shared" si="5"/>
        <v>59.18</v>
      </c>
      <c r="I85" s="33"/>
      <c r="J85" s="33">
        <v>47.34</v>
      </c>
      <c r="K85" s="196">
        <f t="shared" si="4"/>
        <v>59.175000000000004</v>
      </c>
    </row>
    <row r="86" spans="1:11" s="35" customFormat="1" ht="25.5">
      <c r="A86" s="88" t="s">
        <v>129</v>
      </c>
      <c r="B86" s="37" t="s">
        <v>44</v>
      </c>
      <c r="C86" s="139" t="s">
        <v>135</v>
      </c>
      <c r="D86" s="126" t="s">
        <v>136</v>
      </c>
      <c r="E86" s="145" t="s">
        <v>31</v>
      </c>
      <c r="F86" s="130">
        <v>2</v>
      </c>
      <c r="G86" s="140">
        <v>16.49</v>
      </c>
      <c r="H86" s="118">
        <f t="shared" si="5"/>
        <v>32.98</v>
      </c>
      <c r="I86" s="33"/>
      <c r="J86" s="33">
        <v>13.19</v>
      </c>
      <c r="K86" s="196">
        <f t="shared" si="4"/>
        <v>16.4875</v>
      </c>
    </row>
    <row r="87" spans="1:11" s="35" customFormat="1" ht="25.5">
      <c r="A87" s="88" t="s">
        <v>130</v>
      </c>
      <c r="B87" s="37" t="s">
        <v>44</v>
      </c>
      <c r="C87" s="139" t="s">
        <v>138</v>
      </c>
      <c r="D87" s="126" t="s">
        <v>137</v>
      </c>
      <c r="E87" s="145" t="s">
        <v>31</v>
      </c>
      <c r="F87" s="130">
        <v>1</v>
      </c>
      <c r="G87" s="140">
        <v>107.86</v>
      </c>
      <c r="H87" s="118">
        <f t="shared" si="5"/>
        <v>107.86</v>
      </c>
      <c r="I87" s="33"/>
      <c r="J87" s="33">
        <v>86.29</v>
      </c>
      <c r="K87" s="196">
        <f t="shared" si="4"/>
        <v>107.86250000000001</v>
      </c>
    </row>
    <row r="88" spans="1:11" s="35" customFormat="1" ht="19.5" customHeight="1">
      <c r="A88" s="88" t="s">
        <v>131</v>
      </c>
      <c r="B88" s="37" t="s">
        <v>139</v>
      </c>
      <c r="C88" s="139">
        <v>1</v>
      </c>
      <c r="D88" s="126" t="s">
        <v>140</v>
      </c>
      <c r="E88" s="145" t="s">
        <v>31</v>
      </c>
      <c r="F88" s="130">
        <v>1</v>
      </c>
      <c r="G88" s="140">
        <v>6372</v>
      </c>
      <c r="H88" s="118">
        <f t="shared" si="5"/>
        <v>6372</v>
      </c>
      <c r="I88" s="33"/>
      <c r="J88" s="33"/>
      <c r="K88" s="112"/>
    </row>
    <row r="89" spans="1:11" s="35" customFormat="1" ht="25.5">
      <c r="A89" s="88" t="s">
        <v>132</v>
      </c>
      <c r="B89" s="37" t="s">
        <v>139</v>
      </c>
      <c r="C89" s="139">
        <v>2</v>
      </c>
      <c r="D89" s="126" t="s">
        <v>141</v>
      </c>
      <c r="E89" s="145" t="s">
        <v>31</v>
      </c>
      <c r="F89" s="130">
        <v>1</v>
      </c>
      <c r="G89" s="140">
        <v>1259.63</v>
      </c>
      <c r="H89" s="118">
        <f t="shared" si="5"/>
        <v>1259.63</v>
      </c>
      <c r="I89" s="33"/>
      <c r="J89" s="33"/>
      <c r="K89" s="112"/>
    </row>
    <row r="90" spans="1:11" s="35" customFormat="1" ht="12.75">
      <c r="A90" s="92"/>
      <c r="B90" s="28"/>
      <c r="C90" s="29"/>
      <c r="D90" s="30"/>
      <c r="E90" s="31"/>
      <c r="F90" s="32"/>
      <c r="G90" s="54" t="s">
        <v>17</v>
      </c>
      <c r="H90" s="87">
        <f>SUM(H58:H89)</f>
        <v>206026.3854</v>
      </c>
      <c r="I90" s="33"/>
      <c r="J90" s="33"/>
      <c r="K90" s="34"/>
    </row>
    <row r="91" spans="1:11" s="35" customFormat="1" ht="12.75">
      <c r="A91" s="92"/>
      <c r="B91" s="28"/>
      <c r="C91" s="29"/>
      <c r="D91" s="30"/>
      <c r="E91" s="82"/>
      <c r="F91" s="32"/>
      <c r="G91" s="54"/>
      <c r="H91" s="87"/>
      <c r="I91" s="33"/>
      <c r="J91" s="33"/>
      <c r="K91" s="34"/>
    </row>
    <row r="92" spans="1:8" ht="12.75">
      <c r="A92" s="98"/>
      <c r="B92" s="55"/>
      <c r="C92" s="56"/>
      <c r="D92" s="57"/>
      <c r="E92" s="58"/>
      <c r="F92" s="254" t="s">
        <v>9</v>
      </c>
      <c r="G92" s="255"/>
      <c r="H92" s="99">
        <f>SUM(H90,H62,H55,H35,H30,H25,H20,H15)</f>
        <v>439552.69659999997</v>
      </c>
    </row>
    <row r="93" spans="1:8" ht="12.75">
      <c r="A93" s="245" t="s">
        <v>196</v>
      </c>
      <c r="B93" s="246"/>
      <c r="C93" s="246"/>
      <c r="D93" s="246"/>
      <c r="E93" s="246"/>
      <c r="F93" s="246"/>
      <c r="G93" s="246"/>
      <c r="H93" s="247"/>
    </row>
    <row r="94" spans="1:8" ht="13.5" thickBot="1">
      <c r="A94" s="248"/>
      <c r="B94" s="249"/>
      <c r="C94" s="249"/>
      <c r="D94" s="249"/>
      <c r="E94" s="249"/>
      <c r="F94" s="249"/>
      <c r="G94" s="249"/>
      <c r="H94" s="250"/>
    </row>
    <row r="98" spans="4:6" ht="15" customHeight="1">
      <c r="D98" s="303" t="s">
        <v>190</v>
      </c>
      <c r="E98" s="298"/>
      <c r="F98" s="298"/>
    </row>
    <row r="99" spans="4:6" ht="12.75">
      <c r="D99" s="304" t="s">
        <v>191</v>
      </c>
      <c r="E99" s="298"/>
      <c r="F99" s="298"/>
    </row>
    <row r="100" spans="4:6" ht="12.75">
      <c r="D100" s="305" t="s">
        <v>192</v>
      </c>
      <c r="E100" s="298"/>
      <c r="F100" s="298"/>
    </row>
  </sheetData>
  <sheetProtection formatRows="0"/>
  <mergeCells count="12">
    <mergeCell ref="A93:H94"/>
    <mergeCell ref="E7:E8"/>
    <mergeCell ref="B7:C7"/>
    <mergeCell ref="F92:G92"/>
    <mergeCell ref="D7:D8"/>
    <mergeCell ref="A9:H9"/>
    <mergeCell ref="A1:H1"/>
    <mergeCell ref="A7:A8"/>
    <mergeCell ref="A6:B6"/>
    <mergeCell ref="G7:G8"/>
    <mergeCell ref="F7:F8"/>
    <mergeCell ref="H7:H8"/>
  </mergeCells>
  <conditionalFormatting sqref="E15:E17 E20:E22 E25:E27 E30:E32 E35:E36 E55:E57 E62:E63 E91 E68:E69">
    <cfRule type="expression" priority="772" dxfId="161" stopIfTrue="1">
      <formula>$E15="digite"</formula>
    </cfRule>
  </conditionalFormatting>
  <conditionalFormatting sqref="D15:D17 D20:D22 D25:D27 D30:D32 D35:D36 D55:D57 D62:D63 D91 D68:D69">
    <cfRule type="expression" priority="771" dxfId="161" stopIfTrue="1">
      <formula>$D15="&gt;&gt;&gt;&gt;&gt;&gt;&gt;&gt;&gt;&gt; Digite aqui a descrição e apresente a composição detalhada."</formula>
    </cfRule>
  </conditionalFormatting>
  <conditionalFormatting sqref="D15:D17 D20:D22 D25:D27 D30:D32 D35:D36 D55:D57 D62:D63 D91 D68:D69">
    <cfRule type="expression" priority="770" dxfId="161" stopIfTrue="1">
      <formula>$D15="&gt;&gt;&gt;&gt;&gt;&gt;&gt;&gt;&gt;&gt;Digite aqui a descrição e apresente a composição detalhada."</formula>
    </cfRule>
  </conditionalFormatting>
  <conditionalFormatting sqref="E92">
    <cfRule type="expression" priority="394" dxfId="161" stopIfTrue="1">
      <formula>$E92="digite"</formula>
    </cfRule>
  </conditionalFormatting>
  <conditionalFormatting sqref="C33:C34">
    <cfRule type="expression" priority="177" dxfId="161" stopIfTrue="1">
      <formula>$D33="&gt;&gt;&gt;&gt;&gt;&gt;&gt;&gt;&gt;&gt; Digite aqui a descrição e apresente a composição detalhada."</formula>
    </cfRule>
  </conditionalFormatting>
  <conditionalFormatting sqref="C33:C34">
    <cfRule type="expression" priority="176" dxfId="161" stopIfTrue="1">
      <formula>$D33="&gt;&gt;&gt;&gt;&gt;&gt;&gt;&gt;&gt;&gt;Digite aqui a descrição e apresente a composição detalhada."</formula>
    </cfRule>
  </conditionalFormatting>
  <conditionalFormatting sqref="D33:D34 D68:D69">
    <cfRule type="expression" priority="181" dxfId="161" stopIfTrue="1">
      <formula>$E33="&gt;&gt;&gt;&gt;&gt;&gt;&gt;&gt;&gt;&gt; Digite aqui a descrição e apresente a composição detalhada."</formula>
    </cfRule>
  </conditionalFormatting>
  <conditionalFormatting sqref="D72">
    <cfRule type="expression" priority="135" dxfId="161" stopIfTrue="1">
      <formula>$D72="&gt;&gt;&gt;&gt;&gt;&gt;&gt;&gt;&gt;&gt; Digite aqui a descrição e apresente a composição detalhada."</formula>
    </cfRule>
  </conditionalFormatting>
  <conditionalFormatting sqref="D72">
    <cfRule type="expression" priority="134" dxfId="161" stopIfTrue="1">
      <formula>$D72="&gt;&gt;&gt;&gt;&gt;&gt;&gt;&gt;&gt;&gt;Digite aqui a descrição e apresente a composição detalhada."</formula>
    </cfRule>
  </conditionalFormatting>
  <conditionalFormatting sqref="E28">
    <cfRule type="expression" priority="196" dxfId="161" stopIfTrue="1">
      <formula>$E28="digite"</formula>
    </cfRule>
  </conditionalFormatting>
  <conditionalFormatting sqref="D33:D34">
    <cfRule type="expression" priority="187" dxfId="161" stopIfTrue="1">
      <formula>$D33="&gt;&gt;&gt;&gt;&gt;&gt;&gt;&gt;&gt;&gt; Digite aqui a descrição e apresente a composição detalhada."</formula>
    </cfRule>
  </conditionalFormatting>
  <conditionalFormatting sqref="D33:D34">
    <cfRule type="expression" priority="186" dxfId="161" stopIfTrue="1">
      <formula>$D33="&gt;&gt;&gt;&gt;&gt;&gt;&gt;&gt;&gt;&gt;Digite aqui a descrição e apresente a composição detalhada."</formula>
    </cfRule>
  </conditionalFormatting>
  <conditionalFormatting sqref="E33:E34">
    <cfRule type="expression" priority="185" dxfId="161" stopIfTrue="1">
      <formula>$E33="digite"</formula>
    </cfRule>
  </conditionalFormatting>
  <conditionalFormatting sqref="D33:D34 D68:D69">
    <cfRule type="expression" priority="184" dxfId="161" stopIfTrue="1">
      <formula>$E33="&gt;&gt;&gt;&gt;&gt;&gt;&gt;&gt;&gt;&gt;Digite aqui a descrição e apresente a composição detalhada."</formula>
    </cfRule>
  </conditionalFormatting>
  <conditionalFormatting sqref="D34 D68:D69">
    <cfRule type="expression" priority="183" dxfId="161" stopIfTrue="1">
      <formula>$F34="&gt;&gt;&gt;&gt;&gt;&gt;&gt;&gt;&gt;&gt; Digite aqui a descrição e apresente a composição detalhada."</formula>
    </cfRule>
  </conditionalFormatting>
  <conditionalFormatting sqref="D34 D68:D69">
    <cfRule type="expression" priority="182" dxfId="161" stopIfTrue="1">
      <formula>$F34="&gt;&gt;&gt;&gt;&gt;&gt;&gt;&gt;&gt;&gt;Digite aqui a descrição e apresente a composição detalhada."</formula>
    </cfRule>
  </conditionalFormatting>
  <conditionalFormatting sqref="E33:E34 E68:E69">
    <cfRule type="expression" priority="180" dxfId="161" stopIfTrue="1">
      <formula>$G33="digite"</formula>
    </cfRule>
  </conditionalFormatting>
  <conditionalFormatting sqref="D33">
    <cfRule type="expression" priority="776" dxfId="161" stopIfTrue="1">
      <formula>Orçamento!#REF!="&gt;&gt;&gt;&gt;&gt;&gt;&gt;&gt;&gt;&gt; Digite aqui a descrição e apresente a composição detalhada."</formula>
    </cfRule>
  </conditionalFormatting>
  <conditionalFormatting sqref="D33">
    <cfRule type="expression" priority="777" dxfId="161" stopIfTrue="1">
      <formula>Orçamento!#REF!="&gt;&gt;&gt;&gt;&gt;&gt;&gt;&gt;&gt;&gt;Digite aqui a descrição e apresente a composição detalhada."</formula>
    </cfRule>
  </conditionalFormatting>
  <conditionalFormatting sqref="C33:C34">
    <cfRule type="expression" priority="175" dxfId="161" stopIfTrue="1">
      <formula>$E33="&gt;&gt;&gt;&gt;&gt;&gt;&gt;&gt;&gt;&gt;Digite aqui a descrição e apresente a composição detalhada."</formula>
    </cfRule>
  </conditionalFormatting>
  <conditionalFormatting sqref="C34">
    <cfRule type="expression" priority="174" dxfId="161" stopIfTrue="1">
      <formula>$F34="&gt;&gt;&gt;&gt;&gt;&gt;&gt;&gt;&gt;&gt; Digite aqui a descrição e apresente a composição detalhada."</formula>
    </cfRule>
  </conditionalFormatting>
  <conditionalFormatting sqref="C34">
    <cfRule type="expression" priority="173" dxfId="161" stopIfTrue="1">
      <formula>$F34="&gt;&gt;&gt;&gt;&gt;&gt;&gt;&gt;&gt;&gt;Digite aqui a descrição e apresente a composição detalhada."</formula>
    </cfRule>
  </conditionalFormatting>
  <conditionalFormatting sqref="C33:C34">
    <cfRule type="expression" priority="172" dxfId="161" stopIfTrue="1">
      <formula>$E33="&gt;&gt;&gt;&gt;&gt;&gt;&gt;&gt;&gt;&gt; Digite aqui a descrição e apresente a composição detalhada."</formula>
    </cfRule>
  </conditionalFormatting>
  <conditionalFormatting sqref="C33">
    <cfRule type="expression" priority="178" dxfId="161" stopIfTrue="1">
      <formula>$F35="&gt;&gt;&gt;&gt;&gt;&gt;&gt;&gt;&gt;&gt; Digite aqui a descrição e apresente a composição detalhada."</formula>
    </cfRule>
  </conditionalFormatting>
  <conditionalFormatting sqref="C33">
    <cfRule type="expression" priority="179" dxfId="161" stopIfTrue="1">
      <formula>$F35="&gt;&gt;&gt;&gt;&gt;&gt;&gt;&gt;&gt;&gt;Digite aqui a descrição e apresente a composição detalhada."</formula>
    </cfRule>
  </conditionalFormatting>
  <conditionalFormatting sqref="D64 D90">
    <cfRule type="expression" priority="148" dxfId="161" stopIfTrue="1">
      <formula>$D64="&gt;&gt;&gt;&gt;&gt;&gt;&gt;&gt;&gt;&gt;Digite aqui a descrição e apresente a composição detalhada."</formula>
    </cfRule>
  </conditionalFormatting>
  <conditionalFormatting sqref="C53:C54">
    <cfRule type="expression" priority="151" dxfId="161" stopIfTrue="1">
      <formula>$E53="&gt;&gt;&gt;&gt;&gt;&gt;&gt;&gt;&gt;&gt; Digite aqui a descrição e apresente a composição detalhada."</formula>
    </cfRule>
  </conditionalFormatting>
  <conditionalFormatting sqref="D53:D54">
    <cfRule type="expression" priority="170" dxfId="161" stopIfTrue="1">
      <formula>$D53="&gt;&gt;&gt;&gt;&gt;&gt;&gt;&gt;&gt;&gt; Digite aqui a descrição e apresente a composição detalhada."</formula>
    </cfRule>
  </conditionalFormatting>
  <conditionalFormatting sqref="D53:D54">
    <cfRule type="expression" priority="169" dxfId="161" stopIfTrue="1">
      <formula>$D53="&gt;&gt;&gt;&gt;&gt;&gt;&gt;&gt;&gt;&gt;Digite aqui a descrição e apresente a composição detalhada."</formula>
    </cfRule>
  </conditionalFormatting>
  <conditionalFormatting sqref="D53:D54">
    <cfRule type="expression" priority="168" dxfId="161" stopIfTrue="1">
      <formula>$E53="&gt;&gt;&gt;&gt;&gt;&gt;&gt;&gt;&gt;&gt;Digite aqui a descrição e apresente a composição detalhada."</formula>
    </cfRule>
  </conditionalFormatting>
  <conditionalFormatting sqref="D53:D54">
    <cfRule type="expression" priority="167" dxfId="161" stopIfTrue="1">
      <formula>$F53="&gt;&gt;&gt;&gt;&gt;&gt;&gt;&gt;&gt;&gt; Digite aqui a descrição e apresente a composição detalhada."</formula>
    </cfRule>
  </conditionalFormatting>
  <conditionalFormatting sqref="D53:D54">
    <cfRule type="expression" priority="166" dxfId="161" stopIfTrue="1">
      <formula>$F53="&gt;&gt;&gt;&gt;&gt;&gt;&gt;&gt;&gt;&gt;Digite aqui a descrição e apresente a composição detalhada."</formula>
    </cfRule>
  </conditionalFormatting>
  <conditionalFormatting sqref="D53:D54">
    <cfRule type="expression" priority="165" dxfId="161" stopIfTrue="1">
      <formula>$E53="&gt;&gt;&gt;&gt;&gt;&gt;&gt;&gt;&gt;&gt; Digite aqui a descrição e apresente a composição detalhada."</formula>
    </cfRule>
  </conditionalFormatting>
  <conditionalFormatting sqref="E53">
    <cfRule type="expression" priority="164" dxfId="161" stopIfTrue="1">
      <formula>$G53="digite"</formula>
    </cfRule>
  </conditionalFormatting>
  <conditionalFormatting sqref="E53">
    <cfRule type="expression" priority="163" dxfId="161" stopIfTrue="1">
      <formula>$E53="digite"</formula>
    </cfRule>
  </conditionalFormatting>
  <conditionalFormatting sqref="D53 D68:D69">
    <cfRule type="expression" priority="162" dxfId="161" stopIfTrue="1">
      <formula>$B53="&gt;&gt;&gt;&gt;&gt;&gt;&gt;&gt;&gt;&gt; Digite aqui a descrição e apresente a composição detalhada."</formula>
    </cfRule>
  </conditionalFormatting>
  <conditionalFormatting sqref="D53 D68:D69">
    <cfRule type="expression" priority="161" dxfId="161" stopIfTrue="1">
      <formula>$B53="&gt;&gt;&gt;&gt;&gt;&gt;&gt;&gt;&gt;&gt;Digite aqui a descrição e apresente a composição detalhada."</formula>
    </cfRule>
  </conditionalFormatting>
  <conditionalFormatting sqref="E53:E54">
    <cfRule type="expression" priority="171" dxfId="161" stopIfTrue="1">
      <formula>$A53="digite"</formula>
    </cfRule>
  </conditionalFormatting>
  <conditionalFormatting sqref="E54">
    <cfRule type="expression" priority="160" dxfId="161" stopIfTrue="1">
      <formula>$G54="digite"</formula>
    </cfRule>
  </conditionalFormatting>
  <conditionalFormatting sqref="E54">
    <cfRule type="expression" priority="159" dxfId="161" stopIfTrue="1">
      <formula>$E54="digite"</formula>
    </cfRule>
  </conditionalFormatting>
  <conditionalFormatting sqref="D54">
    <cfRule type="expression" priority="158" dxfId="161" stopIfTrue="1">
      <formula>$B54="&gt;&gt;&gt;&gt;&gt;&gt;&gt;&gt;&gt;&gt; Digite aqui a descrição e apresente a composição detalhada."</formula>
    </cfRule>
  </conditionalFormatting>
  <conditionalFormatting sqref="D54">
    <cfRule type="expression" priority="157" dxfId="161" stopIfTrue="1">
      <formula>$B54="&gt;&gt;&gt;&gt;&gt;&gt;&gt;&gt;&gt;&gt;Digite aqui a descrição e apresente a composição detalhada."</formula>
    </cfRule>
  </conditionalFormatting>
  <conditionalFormatting sqref="C53:C54">
    <cfRule type="expression" priority="156" dxfId="161" stopIfTrue="1">
      <formula>$D53="&gt;&gt;&gt;&gt;&gt;&gt;&gt;&gt;&gt;&gt; Digite aqui a descrição e apresente a composição detalhada."</formula>
    </cfRule>
  </conditionalFormatting>
  <conditionalFormatting sqref="C53:C54">
    <cfRule type="expression" priority="155" dxfId="161" stopIfTrue="1">
      <formula>$D53="&gt;&gt;&gt;&gt;&gt;&gt;&gt;&gt;&gt;&gt;Digite aqui a descrição e apresente a composição detalhada."</formula>
    </cfRule>
  </conditionalFormatting>
  <conditionalFormatting sqref="C53:C54">
    <cfRule type="expression" priority="154" dxfId="161" stopIfTrue="1">
      <formula>$E53="&gt;&gt;&gt;&gt;&gt;&gt;&gt;&gt;&gt;&gt;Digite aqui a descrição e apresente a composição detalhada."</formula>
    </cfRule>
  </conditionalFormatting>
  <conditionalFormatting sqref="C53:C54">
    <cfRule type="expression" priority="153" dxfId="161" stopIfTrue="1">
      <formula>$F53="&gt;&gt;&gt;&gt;&gt;&gt;&gt;&gt;&gt;&gt; Digite aqui a descrição e apresente a composição detalhada."</formula>
    </cfRule>
  </conditionalFormatting>
  <conditionalFormatting sqref="C53:C54">
    <cfRule type="expression" priority="152" dxfId="161" stopIfTrue="1">
      <formula>$F53="&gt;&gt;&gt;&gt;&gt;&gt;&gt;&gt;&gt;&gt;Digite aqui a descrição e apresente a composição detalhada."</formula>
    </cfRule>
  </conditionalFormatting>
  <conditionalFormatting sqref="E64 E90">
    <cfRule type="expression" priority="150" dxfId="161" stopIfTrue="1">
      <formula>$E64="digite"</formula>
    </cfRule>
  </conditionalFormatting>
  <conditionalFormatting sqref="D64 D90">
    <cfRule type="expression" priority="149" dxfId="161" stopIfTrue="1">
      <formula>$D64="&gt;&gt;&gt;&gt;&gt;&gt;&gt;&gt;&gt;&gt; Digite aqui a descrição e apresente a composição detalhada."</formula>
    </cfRule>
  </conditionalFormatting>
  <conditionalFormatting sqref="D67">
    <cfRule type="expression" priority="147" dxfId="161" stopIfTrue="1">
      <formula>$D67="&gt;&gt;&gt;&gt;&gt;&gt;&gt;&gt;&gt;&gt; Digite aqui a descrição e apresente a composição detalhada."</formula>
    </cfRule>
  </conditionalFormatting>
  <conditionalFormatting sqref="D67">
    <cfRule type="expression" priority="146" dxfId="161" stopIfTrue="1">
      <formula>$D67="&gt;&gt;&gt;&gt;&gt;&gt;&gt;&gt;&gt;&gt;Digite aqui a descrição e apresente a composição detalhada."</formula>
    </cfRule>
  </conditionalFormatting>
  <conditionalFormatting sqref="E67">
    <cfRule type="expression" priority="145" dxfId="161" stopIfTrue="1">
      <formula>$E67="digite"</formula>
    </cfRule>
  </conditionalFormatting>
  <conditionalFormatting sqref="D67">
    <cfRule type="expression" priority="144" dxfId="161" stopIfTrue="1">
      <formula>$E67="&gt;&gt;&gt;&gt;&gt;&gt;&gt;&gt;&gt;&gt;Digite aqui a descrição e apresente a composição detalhada."</formula>
    </cfRule>
  </conditionalFormatting>
  <conditionalFormatting sqref="D67">
    <cfRule type="expression" priority="143" dxfId="161" stopIfTrue="1">
      <formula>$F67="&gt;&gt;&gt;&gt;&gt;&gt;&gt;&gt;&gt;&gt; Digite aqui a descrição e apresente a composição detalhada."</formula>
    </cfRule>
  </conditionalFormatting>
  <conditionalFormatting sqref="D67">
    <cfRule type="expression" priority="142" dxfId="161" stopIfTrue="1">
      <formula>$F67="&gt;&gt;&gt;&gt;&gt;&gt;&gt;&gt;&gt;&gt;Digite aqui a descrição e apresente a composição detalhada."</formula>
    </cfRule>
  </conditionalFormatting>
  <conditionalFormatting sqref="D67">
    <cfRule type="expression" priority="141" dxfId="161" stopIfTrue="1">
      <formula>$E67="&gt;&gt;&gt;&gt;&gt;&gt;&gt;&gt;&gt;&gt; Digite aqui a descrição e apresente a composição detalhada."</formula>
    </cfRule>
  </conditionalFormatting>
  <conditionalFormatting sqref="E67">
    <cfRule type="expression" priority="140" dxfId="161" stopIfTrue="1">
      <formula>$G67="digite"</formula>
    </cfRule>
  </conditionalFormatting>
  <conditionalFormatting sqref="D67">
    <cfRule type="expression" priority="139" dxfId="161" stopIfTrue="1">
      <formula>$B67="&gt;&gt;&gt;&gt;&gt;&gt;&gt;&gt;&gt;&gt; Digite aqui a descrição e apresente a composição detalhada."</formula>
    </cfRule>
  </conditionalFormatting>
  <conditionalFormatting sqref="D67">
    <cfRule type="expression" priority="138" dxfId="161" stopIfTrue="1">
      <formula>$B67="&gt;&gt;&gt;&gt;&gt;&gt;&gt;&gt;&gt;&gt;Digite aqui a descrição e apresente a composição detalhada."</formula>
    </cfRule>
  </conditionalFormatting>
  <conditionalFormatting sqref="E67:E69">
    <cfRule type="expression" priority="137" dxfId="161" stopIfTrue="1">
      <formula>$C67="digite"</formula>
    </cfRule>
  </conditionalFormatting>
  <conditionalFormatting sqref="E67:E69">
    <cfRule type="expression" priority="136" dxfId="161" stopIfTrue="1">
      <formula>$F67="digite"</formula>
    </cfRule>
  </conditionalFormatting>
  <conditionalFormatting sqref="D72">
    <cfRule type="expression" priority="132" dxfId="161" stopIfTrue="1">
      <formula>$E72="&gt;&gt;&gt;&gt;&gt;&gt;&gt;&gt;&gt;&gt;Digite aqui a descrição e apresente a composição detalhada."</formula>
    </cfRule>
  </conditionalFormatting>
  <conditionalFormatting sqref="D72">
    <cfRule type="expression" priority="131" dxfId="161" stopIfTrue="1">
      <formula>$F72="&gt;&gt;&gt;&gt;&gt;&gt;&gt;&gt;&gt;&gt; Digite aqui a descrição e apresente a composição detalhada."</formula>
    </cfRule>
  </conditionalFormatting>
  <conditionalFormatting sqref="D72">
    <cfRule type="expression" priority="130" dxfId="161" stopIfTrue="1">
      <formula>$F72="&gt;&gt;&gt;&gt;&gt;&gt;&gt;&gt;&gt;&gt;Digite aqui a descrição e apresente a composição detalhada."</formula>
    </cfRule>
  </conditionalFormatting>
  <conditionalFormatting sqref="D72">
    <cfRule type="expression" priority="129" dxfId="161" stopIfTrue="1">
      <formula>$E72="&gt;&gt;&gt;&gt;&gt;&gt;&gt;&gt;&gt;&gt; Digite aqui a descrição e apresente a composição detalhada."</formula>
    </cfRule>
  </conditionalFormatting>
  <conditionalFormatting sqref="D72">
    <cfRule type="expression" priority="127" dxfId="161" stopIfTrue="1">
      <formula>$B72="&gt;&gt;&gt;&gt;&gt;&gt;&gt;&gt;&gt;&gt; Digite aqui a descrição e apresente a composição detalhada."</formula>
    </cfRule>
  </conditionalFormatting>
  <conditionalFormatting sqref="D72">
    <cfRule type="expression" priority="126" dxfId="161" stopIfTrue="1">
      <formula>$B72="&gt;&gt;&gt;&gt;&gt;&gt;&gt;&gt;&gt;&gt;Digite aqui a descrição e apresente a composição detalhada."</formula>
    </cfRule>
  </conditionalFormatting>
  <conditionalFormatting sqref="C67:C69">
    <cfRule type="expression" priority="123" dxfId="161" stopIfTrue="1">
      <formula>$D67="&gt;&gt;&gt;&gt;&gt;&gt;&gt;&gt;&gt;&gt; Digite aqui a descrição e apresente a composição detalhada."</formula>
    </cfRule>
  </conditionalFormatting>
  <conditionalFormatting sqref="C67:C69">
    <cfRule type="expression" priority="122" dxfId="161" stopIfTrue="1">
      <formula>$D67="&gt;&gt;&gt;&gt;&gt;&gt;&gt;&gt;&gt;&gt;Digite aqui a descrição e apresente a composição detalhada."</formula>
    </cfRule>
  </conditionalFormatting>
  <conditionalFormatting sqref="C67:C69">
    <cfRule type="expression" priority="121" dxfId="161" stopIfTrue="1">
      <formula>$E67="&gt;&gt;&gt;&gt;&gt;&gt;&gt;&gt;&gt;&gt;Digite aqui a descrição e apresente a composição detalhada."</formula>
    </cfRule>
  </conditionalFormatting>
  <conditionalFormatting sqref="C67:C69">
    <cfRule type="expression" priority="120" dxfId="161" stopIfTrue="1">
      <formula>$F67="&gt;&gt;&gt;&gt;&gt;&gt;&gt;&gt;&gt;&gt; Digite aqui a descrição e apresente a composição detalhada."</formula>
    </cfRule>
  </conditionalFormatting>
  <conditionalFormatting sqref="C67:C69">
    <cfRule type="expression" priority="119" dxfId="161" stopIfTrue="1">
      <formula>$F67="&gt;&gt;&gt;&gt;&gt;&gt;&gt;&gt;&gt;&gt;Digite aqui a descrição e apresente a composição detalhada."</formula>
    </cfRule>
  </conditionalFormatting>
  <conditionalFormatting sqref="C67:C69">
    <cfRule type="expression" priority="118" dxfId="161" stopIfTrue="1">
      <formula>$E67="&gt;&gt;&gt;&gt;&gt;&gt;&gt;&gt;&gt;&gt; Digite aqui a descrição e apresente a composição detalhada."</formula>
    </cfRule>
  </conditionalFormatting>
  <conditionalFormatting sqref="D12">
    <cfRule type="expression" priority="76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75" dxfId="161" stopIfTrue="1">
      <formula>$D12="&gt;&gt;&gt;&gt;&gt;&gt;&gt;&gt;&gt;&gt;Digite aqui a descrição e apresente a composição detalhada."</formula>
    </cfRule>
  </conditionalFormatting>
  <conditionalFormatting sqref="D12">
    <cfRule type="expression" priority="78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77" dxfId="161" stopIfTrue="1">
      <formula>$D12="&gt;&gt;&gt;&gt;&gt;&gt;&gt;&gt;&gt;&gt;Digite aqui a descrição e apresente a composição detalhada."</formula>
    </cfRule>
  </conditionalFormatting>
  <conditionalFormatting sqref="D58">
    <cfRule type="expression" priority="52" dxfId="161" stopIfTrue="1">
      <formula>$D58="&gt;&gt;&gt;&gt;&gt;&gt;&gt;&gt;&gt;&gt; Digite aqui a descrição e apresente a composição detalhada."</formula>
    </cfRule>
  </conditionalFormatting>
  <conditionalFormatting sqref="D58">
    <cfRule type="expression" priority="51" dxfId="161" stopIfTrue="1">
      <formula>$D58="&gt;&gt;&gt;&gt;&gt;&gt;&gt;&gt;&gt;&gt;Digite aqui a descrição e apresente a composição detalhada."</formula>
    </cfRule>
  </conditionalFormatting>
  <conditionalFormatting sqref="D12">
    <cfRule type="expression" priority="72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71" dxfId="161" stopIfTrue="1">
      <formula>$D12="&gt;&gt;&gt;&gt;&gt;&gt;&gt;&gt;&gt;&gt;Digite aqui a descrição e apresente a composição detalhada."</formula>
    </cfRule>
  </conditionalFormatting>
  <conditionalFormatting sqref="D12">
    <cfRule type="expression" priority="70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69" dxfId="161" stopIfTrue="1">
      <formula>$D12="&gt;&gt;&gt;&gt;&gt;&gt;&gt;&gt;&gt;&gt;Digite aqui a descrição e apresente a composição detalhada."</formula>
    </cfRule>
  </conditionalFormatting>
  <conditionalFormatting sqref="E29">
    <cfRule type="expression" priority="97" dxfId="161" stopIfTrue="1">
      <formula>$E29="digite"</formula>
    </cfRule>
  </conditionalFormatting>
  <conditionalFormatting sqref="D12">
    <cfRule type="expression" priority="74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73" dxfId="161" stopIfTrue="1">
      <formula>$D12="&gt;&gt;&gt;&gt;&gt;&gt;&gt;&gt;&gt;&gt;Digite aqui a descrição e apresente a composição detalhada."</formula>
    </cfRule>
  </conditionalFormatting>
  <conditionalFormatting sqref="D12">
    <cfRule type="expression" priority="81" dxfId="161" stopIfTrue="1">
      <formula>$E12="&gt;&gt;&gt;&gt;&gt;&gt;&gt;&gt;&gt;&gt;Digite aqui a descrição e apresente a composição detalhada."</formula>
    </cfRule>
  </conditionalFormatting>
  <conditionalFormatting sqref="D12">
    <cfRule type="expression" priority="90" dxfId="161" stopIfTrue="1">
      <formula>$F12="&gt;&gt;&gt;&gt;&gt;&gt;&gt;&gt;&gt;&gt; Digite aqui a descrição e apresente a composição detalhada."</formula>
    </cfRule>
  </conditionalFormatting>
  <conditionalFormatting sqref="D12">
    <cfRule type="expression" priority="89" dxfId="161" stopIfTrue="1">
      <formula>$F12="&gt;&gt;&gt;&gt;&gt;&gt;&gt;&gt;&gt;&gt;Digite aqui a descrição e apresente a composição detalhada."</formula>
    </cfRule>
  </conditionalFormatting>
  <conditionalFormatting sqref="D12">
    <cfRule type="expression" priority="88" dxfId="161" stopIfTrue="1">
      <formula>$F12="&gt;&gt;&gt;&gt;&gt;&gt;&gt;&gt;&gt;&gt; Digite aqui a descrição e apresente a composição detalhada."</formula>
    </cfRule>
  </conditionalFormatting>
  <conditionalFormatting sqref="D12">
    <cfRule type="expression" priority="87" dxfId="161" stopIfTrue="1">
      <formula>$F12="&gt;&gt;&gt;&gt;&gt;&gt;&gt;&gt;&gt;&gt;Digite aqui a descrição e apresente a composição detalhada."</formula>
    </cfRule>
  </conditionalFormatting>
  <conditionalFormatting sqref="D12">
    <cfRule type="expression" priority="86" dxfId="161" stopIfTrue="1">
      <formula>$F12="&gt;&gt;&gt;&gt;&gt;&gt;&gt;&gt;&gt;&gt; Digite aqui a descrição e apresente a composição detalhada."</formula>
    </cfRule>
  </conditionalFormatting>
  <conditionalFormatting sqref="D12">
    <cfRule type="expression" priority="85" dxfId="161" stopIfTrue="1">
      <formula>$F12="&gt;&gt;&gt;&gt;&gt;&gt;&gt;&gt;&gt;&gt;Digite aqui a descrição e apresente a composição detalhada."</formula>
    </cfRule>
  </conditionalFormatting>
  <conditionalFormatting sqref="D12">
    <cfRule type="expression" priority="84" dxfId="161" stopIfTrue="1">
      <formula>$E12="&gt;&gt;&gt;&gt;&gt;&gt;&gt;&gt;&gt;&gt; Digite aqui a descrição e apresente a composição detalhada."</formula>
    </cfRule>
  </conditionalFormatting>
  <conditionalFormatting sqref="D12">
    <cfRule type="expression" priority="83" dxfId="161" stopIfTrue="1">
      <formula>$E12="&gt;&gt;&gt;&gt;&gt;&gt;&gt;&gt;&gt;&gt; Digite aqui a descrição e apresente a composição detalhada."</formula>
    </cfRule>
  </conditionalFormatting>
  <conditionalFormatting sqref="D12">
    <cfRule type="expression" priority="82" dxfId="161" stopIfTrue="1">
      <formula>$E12="&gt;&gt;&gt;&gt;&gt;&gt;&gt;&gt;&gt;&gt;Digite aqui a descrição e apresente a composição detalhada."</formula>
    </cfRule>
  </conditionalFormatting>
  <conditionalFormatting sqref="D12">
    <cfRule type="expression" priority="80" dxfId="161" stopIfTrue="1">
      <formula>$D12="&gt;&gt;&gt;&gt;&gt;&gt;&gt;&gt;&gt;&gt; Digite aqui a descrição e apresente a composição detalhada."</formula>
    </cfRule>
  </conditionalFormatting>
  <conditionalFormatting sqref="D12">
    <cfRule type="expression" priority="79" dxfId="161" stopIfTrue="1">
      <formula>$D12="&gt;&gt;&gt;&gt;&gt;&gt;&gt;&gt;&gt;&gt;Digite aqui a descrição e apresente a composição detalhada."</formula>
    </cfRule>
  </conditionalFormatting>
  <conditionalFormatting sqref="C61:D61">
    <cfRule type="expression" priority="30" dxfId="161" stopIfTrue="1">
      <formula>$D61="&gt;&gt;&gt;&gt;&gt;&gt;&gt;&gt;&gt;&gt; Digite aqui a descrição e apresente a composição detalhada."</formula>
    </cfRule>
  </conditionalFormatting>
  <conditionalFormatting sqref="C61:D61">
    <cfRule type="expression" priority="29" dxfId="161" stopIfTrue="1">
      <formula>$D61="&gt;&gt;&gt;&gt;&gt;&gt;&gt;&gt;&gt;&gt;Digite aqui a descrição e apresente a composição detalhada."</formula>
    </cfRule>
  </conditionalFormatting>
  <conditionalFormatting sqref="D61">
    <cfRule type="expression" priority="26" dxfId="161" stopIfTrue="1">
      <formula>$D61="&gt;&gt;&gt;&gt;&gt;&gt;&gt;&gt;&gt;&gt; Digite aqui a descrição e apresente a composição detalhada."</formula>
    </cfRule>
  </conditionalFormatting>
  <conditionalFormatting sqref="D61">
    <cfRule type="expression" priority="25" dxfId="161" stopIfTrue="1">
      <formula>$D61="&gt;&gt;&gt;&gt;&gt;&gt;&gt;&gt;&gt;&gt;Digite aqui a descrição e apresente a composição detalhada."</formula>
    </cfRule>
  </conditionalFormatting>
  <conditionalFormatting sqref="C28:C29">
    <cfRule type="expression" priority="66" dxfId="161" stopIfTrue="1">
      <formula>$D28="&gt;&gt;&gt;&gt;&gt;&gt;&gt;&gt;&gt;&gt; Digite aqui a descrição e apresente a composição detalhada."</formula>
    </cfRule>
  </conditionalFormatting>
  <conditionalFormatting sqref="C28:C29">
    <cfRule type="expression" priority="65" dxfId="161" stopIfTrue="1">
      <formula>$D28="&gt;&gt;&gt;&gt;&gt;&gt;&gt;&gt;&gt;&gt;Digite aqui a descrição e apresente a composição detalhada."</formula>
    </cfRule>
  </conditionalFormatting>
  <conditionalFormatting sqref="C28:C29">
    <cfRule type="expression" priority="64" dxfId="161" stopIfTrue="1">
      <formula>$E28="&gt;&gt;&gt;&gt;&gt;&gt;&gt;&gt;&gt;&gt;Digite aqui a descrição e apresente a composição detalhada."</formula>
    </cfRule>
  </conditionalFormatting>
  <conditionalFormatting sqref="C28:C29">
    <cfRule type="expression" priority="63" dxfId="161" stopIfTrue="1">
      <formula>$E28="&gt;&gt;&gt;&gt;&gt;&gt;&gt;&gt;&gt;&gt; Digite aqui a descrição e apresente a composição detalhada."</formula>
    </cfRule>
  </conditionalFormatting>
  <conditionalFormatting sqref="C28:C29">
    <cfRule type="expression" priority="67" dxfId="161" stopIfTrue="1">
      <formula>$F30="&gt;&gt;&gt;&gt;&gt;&gt;&gt;&gt;&gt;&gt; Digite aqui a descrição e apresente a composição detalhada."</formula>
    </cfRule>
  </conditionalFormatting>
  <conditionalFormatting sqref="C28:C29">
    <cfRule type="expression" priority="68" dxfId="161" stopIfTrue="1">
      <formula>$F30="&gt;&gt;&gt;&gt;&gt;&gt;&gt;&gt;&gt;&gt;Digite aqui a descrição e apresente a composição detalhada."</formula>
    </cfRule>
  </conditionalFormatting>
  <conditionalFormatting sqref="C58:D58">
    <cfRule type="expression" priority="59" dxfId="161" stopIfTrue="1">
      <formula>$E58="&gt;&gt;&gt;&gt;&gt;&gt;&gt;&gt;&gt;&gt;Digite aqui a descrição e apresente a composição detalhada."</formula>
    </cfRule>
  </conditionalFormatting>
  <conditionalFormatting sqref="C58:D58">
    <cfRule type="expression" priority="62" dxfId="161" stopIfTrue="1">
      <formula>$F58="&gt;&gt;&gt;&gt;&gt;&gt;&gt;&gt;&gt;&gt; Digite aqui a descrição e apresente a composição detalhada."</formula>
    </cfRule>
  </conditionalFormatting>
  <conditionalFormatting sqref="C58:D58">
    <cfRule type="expression" priority="61" dxfId="161" stopIfTrue="1">
      <formula>$F58="&gt;&gt;&gt;&gt;&gt;&gt;&gt;&gt;&gt;&gt;Digite aqui a descrição e apresente a composição detalhada."</formula>
    </cfRule>
  </conditionalFormatting>
  <conditionalFormatting sqref="C58:D58">
    <cfRule type="expression" priority="60" dxfId="161" stopIfTrue="1">
      <formula>$E58="&gt;&gt;&gt;&gt;&gt;&gt;&gt;&gt;&gt;&gt; Digite aqui a descrição e apresente a composição detalhada."</formula>
    </cfRule>
  </conditionalFormatting>
  <conditionalFormatting sqref="C58:D58">
    <cfRule type="expression" priority="58" dxfId="161" stopIfTrue="1">
      <formula>$D58="&gt;&gt;&gt;&gt;&gt;&gt;&gt;&gt;&gt;&gt; Digite aqui a descrição e apresente a composição detalhada."</formula>
    </cfRule>
  </conditionalFormatting>
  <conditionalFormatting sqref="C58:D58">
    <cfRule type="expression" priority="57" dxfId="161" stopIfTrue="1">
      <formula>$D58="&gt;&gt;&gt;&gt;&gt;&gt;&gt;&gt;&gt;&gt;Digite aqui a descrição e apresente a composição detalhada."</formula>
    </cfRule>
  </conditionalFormatting>
  <conditionalFormatting sqref="D58">
    <cfRule type="expression" priority="56" dxfId="161" stopIfTrue="1">
      <formula>$B58="&gt;&gt;&gt;&gt;&gt;&gt;&gt;&gt;&gt;&gt; Digite aqui a descrição e apresente a composição detalhada."</formula>
    </cfRule>
  </conditionalFormatting>
  <conditionalFormatting sqref="D58">
    <cfRule type="expression" priority="55" dxfId="161" stopIfTrue="1">
      <formula>$B58="&gt;&gt;&gt;&gt;&gt;&gt;&gt;&gt;&gt;&gt;Digite aqui a descrição e apresente a composição detalhada."</formula>
    </cfRule>
  </conditionalFormatting>
  <conditionalFormatting sqref="D58">
    <cfRule type="expression" priority="54" dxfId="161" stopIfTrue="1">
      <formula>$D58="&gt;&gt;&gt;&gt;&gt;&gt;&gt;&gt;&gt;&gt; Digite aqui a descrição e apresente a composição detalhada."</formula>
    </cfRule>
  </conditionalFormatting>
  <conditionalFormatting sqref="D58">
    <cfRule type="expression" priority="53" dxfId="161" stopIfTrue="1">
      <formula>$D58="&gt;&gt;&gt;&gt;&gt;&gt;&gt;&gt;&gt;&gt;Digite aqui a descrição e apresente a composição detalhada."</formula>
    </cfRule>
  </conditionalFormatting>
  <conditionalFormatting sqref="D58">
    <cfRule type="expression" priority="50" dxfId="161" stopIfTrue="1">
      <formula>$D58="&gt;&gt;&gt;&gt;&gt;&gt;&gt;&gt;&gt;&gt; Digite aqui a descrição e apresente a composição detalhada."</formula>
    </cfRule>
  </conditionalFormatting>
  <conditionalFormatting sqref="D58">
    <cfRule type="expression" priority="49" dxfId="161" stopIfTrue="1">
      <formula>$D58="&gt;&gt;&gt;&gt;&gt;&gt;&gt;&gt;&gt;&gt;Digite aqui a descrição e apresente a composição detalhada."</formula>
    </cfRule>
  </conditionalFormatting>
  <conditionalFormatting sqref="C59:D59">
    <cfRule type="expression" priority="45" dxfId="161" stopIfTrue="1">
      <formula>$E59="&gt;&gt;&gt;&gt;&gt;&gt;&gt;&gt;&gt;&gt;Digite aqui a descrição e apresente a composição detalhada."</formula>
    </cfRule>
  </conditionalFormatting>
  <conditionalFormatting sqref="C59:D59">
    <cfRule type="expression" priority="48" dxfId="161" stopIfTrue="1">
      <formula>$F59="&gt;&gt;&gt;&gt;&gt;&gt;&gt;&gt;&gt;&gt; Digite aqui a descrição e apresente a composição detalhada."</formula>
    </cfRule>
  </conditionalFormatting>
  <conditionalFormatting sqref="C59:D59">
    <cfRule type="expression" priority="47" dxfId="161" stopIfTrue="1">
      <formula>$F59="&gt;&gt;&gt;&gt;&gt;&gt;&gt;&gt;&gt;&gt;Digite aqui a descrição e apresente a composição detalhada."</formula>
    </cfRule>
  </conditionalFormatting>
  <conditionalFormatting sqref="C59:D59">
    <cfRule type="expression" priority="46" dxfId="161" stopIfTrue="1">
      <formula>$E59="&gt;&gt;&gt;&gt;&gt;&gt;&gt;&gt;&gt;&gt; Digite aqui a descrição e apresente a composição detalhada."</formula>
    </cfRule>
  </conditionalFormatting>
  <conditionalFormatting sqref="C59:D59">
    <cfRule type="expression" priority="44" dxfId="161" stopIfTrue="1">
      <formula>$D59="&gt;&gt;&gt;&gt;&gt;&gt;&gt;&gt;&gt;&gt; Digite aqui a descrição e apresente a composição detalhada."</formula>
    </cfRule>
  </conditionalFormatting>
  <conditionalFormatting sqref="C59:D59">
    <cfRule type="expression" priority="43" dxfId="161" stopIfTrue="1">
      <formula>$D59="&gt;&gt;&gt;&gt;&gt;&gt;&gt;&gt;&gt;&gt;Digite aqui a descrição e apresente a composição detalhada."</formula>
    </cfRule>
  </conditionalFormatting>
  <conditionalFormatting sqref="D59">
    <cfRule type="expression" priority="42" dxfId="161" stopIfTrue="1">
      <formula>$B59="&gt;&gt;&gt;&gt;&gt;&gt;&gt;&gt;&gt;&gt; Digite aqui a descrição e apresente a composição detalhada."</formula>
    </cfRule>
  </conditionalFormatting>
  <conditionalFormatting sqref="D59">
    <cfRule type="expression" priority="41" dxfId="161" stopIfTrue="1">
      <formula>$B59="&gt;&gt;&gt;&gt;&gt;&gt;&gt;&gt;&gt;&gt;Digite aqui a descrição e apresente a composição detalhada."</formula>
    </cfRule>
  </conditionalFormatting>
  <conditionalFormatting sqref="D59">
    <cfRule type="expression" priority="40" dxfId="161" stopIfTrue="1">
      <formula>$D59="&gt;&gt;&gt;&gt;&gt;&gt;&gt;&gt;&gt;&gt; Digite aqui a descrição e apresente a composição detalhada."</formula>
    </cfRule>
  </conditionalFormatting>
  <conditionalFormatting sqref="D59">
    <cfRule type="expression" priority="39" dxfId="161" stopIfTrue="1">
      <formula>$D59="&gt;&gt;&gt;&gt;&gt;&gt;&gt;&gt;&gt;&gt;Digite aqui a descrição e apresente a composição detalhada."</formula>
    </cfRule>
  </conditionalFormatting>
  <conditionalFormatting sqref="D59">
    <cfRule type="expression" priority="38" dxfId="161" stopIfTrue="1">
      <formula>$D59="&gt;&gt;&gt;&gt;&gt;&gt;&gt;&gt;&gt;&gt; Digite aqui a descrição e apresente a composição detalhada."</formula>
    </cfRule>
  </conditionalFormatting>
  <conditionalFormatting sqref="D59">
    <cfRule type="expression" priority="37" dxfId="161" stopIfTrue="1">
      <formula>$D59="&gt;&gt;&gt;&gt;&gt;&gt;&gt;&gt;&gt;&gt;Digite aqui a descrição e apresente a composição detalhada."</formula>
    </cfRule>
  </conditionalFormatting>
  <conditionalFormatting sqref="D59">
    <cfRule type="expression" priority="36" dxfId="161" stopIfTrue="1">
      <formula>$D59="&gt;&gt;&gt;&gt;&gt;&gt;&gt;&gt;&gt;&gt; Digite aqui a descrição e apresente a composição detalhada."</formula>
    </cfRule>
  </conditionalFormatting>
  <conditionalFormatting sqref="D59">
    <cfRule type="expression" priority="35" dxfId="161" stopIfTrue="1">
      <formula>$D59="&gt;&gt;&gt;&gt;&gt;&gt;&gt;&gt;&gt;&gt;Digite aqui a descrição e apresente a composição detalhada."</formula>
    </cfRule>
  </conditionalFormatting>
  <conditionalFormatting sqref="C61:D61">
    <cfRule type="expression" priority="31" dxfId="161" stopIfTrue="1">
      <formula>$E61="&gt;&gt;&gt;&gt;&gt;&gt;&gt;&gt;&gt;&gt;Digite aqui a descrição e apresente a composição detalhada."</formula>
    </cfRule>
  </conditionalFormatting>
  <conditionalFormatting sqref="C61:D61">
    <cfRule type="expression" priority="34" dxfId="161" stopIfTrue="1">
      <formula>$F61="&gt;&gt;&gt;&gt;&gt;&gt;&gt;&gt;&gt;&gt; Digite aqui a descrição e apresente a composição detalhada."</formula>
    </cfRule>
  </conditionalFormatting>
  <conditionalFormatting sqref="C61:D61">
    <cfRule type="expression" priority="33" dxfId="161" stopIfTrue="1">
      <formula>$F61="&gt;&gt;&gt;&gt;&gt;&gt;&gt;&gt;&gt;&gt;Digite aqui a descrição e apresente a composição detalhada."</formula>
    </cfRule>
  </conditionalFormatting>
  <conditionalFormatting sqref="C61:D61">
    <cfRule type="expression" priority="32" dxfId="161" stopIfTrue="1">
      <formula>$E61="&gt;&gt;&gt;&gt;&gt;&gt;&gt;&gt;&gt;&gt; Digite aqui a descrição e apresente a composição detalhada."</formula>
    </cfRule>
  </conditionalFormatting>
  <conditionalFormatting sqref="D61">
    <cfRule type="expression" priority="28" dxfId="161" stopIfTrue="1">
      <formula>$B61="&gt;&gt;&gt;&gt;&gt;&gt;&gt;&gt;&gt;&gt; Digite aqui a descrição e apresente a composição detalhada."</formula>
    </cfRule>
  </conditionalFormatting>
  <conditionalFormatting sqref="D61">
    <cfRule type="expression" priority="27" dxfId="161" stopIfTrue="1">
      <formula>$B61="&gt;&gt;&gt;&gt;&gt;&gt;&gt;&gt;&gt;&gt;Digite aqui a descrição e apresente a composição detalhada."</formula>
    </cfRule>
  </conditionalFormatting>
  <conditionalFormatting sqref="C70:D71">
    <cfRule type="expression" priority="21" dxfId="161" stopIfTrue="1">
      <formula>$E70="&gt;&gt;&gt;&gt;&gt;&gt;&gt;&gt;&gt;&gt;Digite aqui a descrição e apresente a composição detalhada."</formula>
    </cfRule>
  </conditionalFormatting>
  <conditionalFormatting sqref="C70:D71">
    <cfRule type="expression" priority="24" dxfId="161" stopIfTrue="1">
      <formula>$F70="&gt;&gt;&gt;&gt;&gt;&gt;&gt;&gt;&gt;&gt; Digite aqui a descrição e apresente a composição detalhada."</formula>
    </cfRule>
  </conditionalFormatting>
  <conditionalFormatting sqref="C70:D71">
    <cfRule type="expression" priority="23" dxfId="161" stopIfTrue="1">
      <formula>$F70="&gt;&gt;&gt;&gt;&gt;&gt;&gt;&gt;&gt;&gt;Digite aqui a descrição e apresente a composição detalhada."</formula>
    </cfRule>
  </conditionalFormatting>
  <conditionalFormatting sqref="C70:D71">
    <cfRule type="expression" priority="22" dxfId="161" stopIfTrue="1">
      <formula>$E70="&gt;&gt;&gt;&gt;&gt;&gt;&gt;&gt;&gt;&gt; Digite aqui a descrição e apresente a composição detalhada."</formula>
    </cfRule>
  </conditionalFormatting>
  <conditionalFormatting sqref="C70:D71">
    <cfRule type="expression" priority="20" dxfId="161" stopIfTrue="1">
      <formula>$D70="&gt;&gt;&gt;&gt;&gt;&gt;&gt;&gt;&gt;&gt; Digite aqui a descrição e apresente a composição detalhada."</formula>
    </cfRule>
  </conditionalFormatting>
  <conditionalFormatting sqref="C70:D71">
    <cfRule type="expression" priority="19" dxfId="161" stopIfTrue="1">
      <formula>$D70="&gt;&gt;&gt;&gt;&gt;&gt;&gt;&gt;&gt;&gt;Digite aqui a descrição e apresente a composição detalhada."</formula>
    </cfRule>
  </conditionalFormatting>
  <conditionalFormatting sqref="D70:D71">
    <cfRule type="expression" priority="18" dxfId="161" stopIfTrue="1">
      <formula>$D70="&gt;&gt;&gt;&gt;&gt;&gt;&gt;&gt;&gt;&gt; Digite aqui a descrição e apresente a composição detalhada."</formula>
    </cfRule>
  </conditionalFormatting>
  <conditionalFormatting sqref="D70:D71">
    <cfRule type="expression" priority="17" dxfId="161" stopIfTrue="1">
      <formula>$D70="&gt;&gt;&gt;&gt;&gt;&gt;&gt;&gt;&gt;&gt;Digite aqui a descrição e apresente a composição detalhada."</formula>
    </cfRule>
  </conditionalFormatting>
  <conditionalFormatting sqref="D70:D71">
    <cfRule type="expression" priority="16" dxfId="161" stopIfTrue="1">
      <formula>$D70="&gt;&gt;&gt;&gt;&gt;&gt;&gt;&gt;&gt;&gt; Digite aqui a descrição e apresente a composição detalhada."</formula>
    </cfRule>
  </conditionalFormatting>
  <conditionalFormatting sqref="D70:D71">
    <cfRule type="expression" priority="15" dxfId="161" stopIfTrue="1">
      <formula>$D70="&gt;&gt;&gt;&gt;&gt;&gt;&gt;&gt;&gt;&gt;Digite aqui a descrição e apresente a composição detalhada."</formula>
    </cfRule>
  </conditionalFormatting>
  <conditionalFormatting sqref="D70:D71">
    <cfRule type="expression" priority="14" dxfId="161" stopIfTrue="1">
      <formula>$B70="&gt;&gt;&gt;&gt;&gt;&gt;&gt;&gt;&gt;&gt; Digite aqui a descrição e apresente a composição detalhada."</formula>
    </cfRule>
  </conditionalFormatting>
  <conditionalFormatting sqref="D70:D71">
    <cfRule type="expression" priority="13" dxfId="161" stopIfTrue="1">
      <formula>$B70="&gt;&gt;&gt;&gt;&gt;&gt;&gt;&gt;&gt;&gt;Digite aqui a descrição e apresente a composição detalhada."</formula>
    </cfRule>
  </conditionalFormatting>
  <conditionalFormatting sqref="D70:D71">
    <cfRule type="expression" priority="12" dxfId="161" stopIfTrue="1">
      <formula>$D70="&gt;&gt;&gt;&gt;&gt;&gt;&gt;&gt;&gt;&gt; Digite aqui a descrição e apresente a composição detalhada."</formula>
    </cfRule>
  </conditionalFormatting>
  <conditionalFormatting sqref="D70:D71">
    <cfRule type="expression" priority="11" dxfId="161" stopIfTrue="1">
      <formula>$D70="&gt;&gt;&gt;&gt;&gt;&gt;&gt;&gt;&gt;&gt;Digite aqui a descrição e apresente a composição detalhada."</formula>
    </cfRule>
  </conditionalFormatting>
  <conditionalFormatting sqref="D70:D71">
    <cfRule type="expression" priority="10" dxfId="161" stopIfTrue="1">
      <formula>$D70="&gt;&gt;&gt;&gt;&gt;&gt;&gt;&gt;&gt;&gt; Digite aqui a descrição e apresente a composição detalhada."</formula>
    </cfRule>
  </conditionalFormatting>
  <conditionalFormatting sqref="D70:D71">
    <cfRule type="expression" priority="9" dxfId="161" stopIfTrue="1">
      <formula>$D70="&gt;&gt;&gt;&gt;&gt;&gt;&gt;&gt;&gt;&gt;Digite aqui a descrição e apresente a composição detalhada."</formula>
    </cfRule>
  </conditionalFormatting>
  <conditionalFormatting sqref="D70:D71">
    <cfRule type="expression" priority="8" dxfId="161" stopIfTrue="1">
      <formula>$D70="&gt;&gt;&gt;&gt;&gt;&gt;&gt;&gt;&gt;&gt; Digite aqui a descrição e apresente a composição detalhada."</formula>
    </cfRule>
  </conditionalFormatting>
  <conditionalFormatting sqref="D70:D71">
    <cfRule type="expression" priority="7" dxfId="161" stopIfTrue="1">
      <formula>$D70="&gt;&gt;&gt;&gt;&gt;&gt;&gt;&gt;&gt;&gt;Digite aqui a descrição e apresente a composição detalhada."</formula>
    </cfRule>
  </conditionalFormatting>
  <conditionalFormatting sqref="E11">
    <cfRule type="expression" priority="3" dxfId="161" stopIfTrue="1">
      <formula>$E11="digite"</formula>
    </cfRule>
  </conditionalFormatting>
  <conditionalFormatting sqref="D11">
    <cfRule type="expression" priority="2" dxfId="161" stopIfTrue="1">
      <formula>$D11="&gt;&gt;&gt;&gt;&gt;&gt;&gt;&gt;&gt;&gt; Digite aqui a descrição e apresente a composição detalhada."</formula>
    </cfRule>
  </conditionalFormatting>
  <conditionalFormatting sqref="D11">
    <cfRule type="expression" priority="1" dxfId="161" stopIfTrue="1">
      <formula>$D11="&gt;&gt;&gt;&gt;&gt;&gt;&gt;&gt;&gt;&gt;Digite aqui a descrição e apresente a composição detalhada."</formula>
    </cfRule>
  </conditionalFormatting>
  <dataValidations count="1">
    <dataValidation errorStyle="warning" type="list" allowBlank="1" showInputMessage="1" showErrorMessage="1" promptTitle="Escolha o Orgão de Referência" errorTitle="Atenção" error="Os preços deverão ser preferencialmente SINAPI." sqref="B10:B91">
      <formula1>"IOPES,SINAPI,DER-ES,DNIT,COMP."</formula1>
    </dataValidation>
  </dataValidations>
  <printOptions horizontalCentered="1"/>
  <pageMargins left="0.1968503937007874" right="0.1968503937007874" top="0.1968503937007874" bottom="0.1968503937007874" header="0.11811023622047245" footer="0.07874015748031496"/>
  <pageSetup orientation="portrait" paperSize="9" scale="6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115" zoomScaleSheetLayoutView="115" zoomScalePageLayoutView="0" workbookViewId="0" topLeftCell="A4">
      <selection activeCell="E17" sqref="E17"/>
    </sheetView>
  </sheetViews>
  <sheetFormatPr defaultColWidth="9.140625" defaultRowHeight="15"/>
  <cols>
    <col min="1" max="1" width="7.00390625" style="0" customWidth="1"/>
    <col min="2" max="2" width="35.140625" style="0" customWidth="1"/>
    <col min="3" max="3" width="14.7109375" style="0" bestFit="1" customWidth="1"/>
    <col min="4" max="5" width="14.7109375" style="0" customWidth="1"/>
    <col min="6" max="7" width="14.421875" style="0" bestFit="1" customWidth="1"/>
    <col min="8" max="9" width="14.421875" style="0" customWidth="1"/>
    <col min="10" max="10" width="14.8515625" style="0" bestFit="1" customWidth="1"/>
    <col min="11" max="11" width="14.421875" style="0" customWidth="1"/>
  </cols>
  <sheetData>
    <row r="1" spans="1:10" ht="26.25" customHeight="1">
      <c r="A1" s="261" t="s">
        <v>18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ht="15.75">
      <c r="A2" s="264" t="s">
        <v>194</v>
      </c>
      <c r="B2" s="265"/>
      <c r="C2" s="265"/>
      <c r="D2" s="265"/>
      <c r="E2" s="265"/>
      <c r="F2" s="265"/>
      <c r="G2" s="265"/>
      <c r="H2" s="265"/>
      <c r="I2" s="265"/>
      <c r="J2" s="266"/>
    </row>
    <row r="3" spans="1:10" ht="15.75">
      <c r="A3" s="264" t="s">
        <v>193</v>
      </c>
      <c r="B3" s="265"/>
      <c r="C3" s="265"/>
      <c r="D3" s="265"/>
      <c r="E3" s="265"/>
      <c r="F3" s="265"/>
      <c r="G3" s="265"/>
      <c r="H3" s="265"/>
      <c r="I3" s="265"/>
      <c r="J3" s="266"/>
    </row>
    <row r="4" spans="1:10" ht="16.5" thickBot="1">
      <c r="A4" s="267" t="s">
        <v>19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10" ht="15">
      <c r="A5" s="270" t="s">
        <v>8</v>
      </c>
      <c r="B5" s="275" t="s">
        <v>20</v>
      </c>
      <c r="C5" s="275" t="s">
        <v>21</v>
      </c>
      <c r="D5" s="278" t="s">
        <v>142</v>
      </c>
      <c r="E5" s="279"/>
      <c r="F5" s="279"/>
      <c r="G5" s="279"/>
      <c r="H5" s="279"/>
      <c r="I5" s="280"/>
      <c r="J5" s="273" t="s">
        <v>9</v>
      </c>
    </row>
    <row r="6" spans="1:10" ht="2.25" customHeight="1">
      <c r="A6" s="271"/>
      <c r="B6" s="276"/>
      <c r="C6" s="276"/>
      <c r="D6" s="281"/>
      <c r="E6" s="282"/>
      <c r="F6" s="282"/>
      <c r="G6" s="282"/>
      <c r="H6" s="282"/>
      <c r="I6" s="283"/>
      <c r="J6" s="273"/>
    </row>
    <row r="7" spans="1:10" ht="15.75" thickBot="1">
      <c r="A7" s="272"/>
      <c r="B7" s="277"/>
      <c r="C7" s="277"/>
      <c r="D7" s="162" t="s">
        <v>182</v>
      </c>
      <c r="E7" s="162" t="s">
        <v>183</v>
      </c>
      <c r="F7" s="162" t="s">
        <v>184</v>
      </c>
      <c r="G7" s="162" t="s">
        <v>185</v>
      </c>
      <c r="H7" s="162" t="s">
        <v>186</v>
      </c>
      <c r="I7" s="162" t="s">
        <v>187</v>
      </c>
      <c r="J7" s="274"/>
    </row>
    <row r="8" spans="1:11" ht="15">
      <c r="A8" s="292">
        <v>1</v>
      </c>
      <c r="B8" s="293" t="str">
        <f>Orçamento!D10</f>
        <v>MOBILIZAÇÃO</v>
      </c>
      <c r="C8" s="294">
        <f>Orçamento!H15</f>
        <v>12392.800000000001</v>
      </c>
      <c r="D8" s="299" t="s">
        <v>195</v>
      </c>
      <c r="E8" s="165">
        <v>7492.8</v>
      </c>
      <c r="F8" s="165">
        <v>1225</v>
      </c>
      <c r="G8" s="165">
        <v>1225</v>
      </c>
      <c r="H8" s="165">
        <v>1225</v>
      </c>
      <c r="I8" s="165">
        <v>1225</v>
      </c>
      <c r="J8" s="161">
        <f>SUM(E8:I8)</f>
        <v>12392.8</v>
      </c>
      <c r="K8" s="107">
        <f>C8-J8</f>
        <v>0</v>
      </c>
    </row>
    <row r="9" spans="1:10" ht="15">
      <c r="A9" s="287"/>
      <c r="B9" s="289"/>
      <c r="C9" s="285"/>
      <c r="D9" s="300"/>
      <c r="E9" s="164">
        <f>E8/C8</f>
        <v>0.6046091278807049</v>
      </c>
      <c r="F9" s="164">
        <f>F8/C8</f>
        <v>0.09884771802982376</v>
      </c>
      <c r="G9" s="164">
        <f>G8/C8</f>
        <v>0.09884771802982376</v>
      </c>
      <c r="H9" s="164">
        <f>H8/C8</f>
        <v>0.09884771802982376</v>
      </c>
      <c r="I9" s="164">
        <f>I8/C8</f>
        <v>0.09884771802982376</v>
      </c>
      <c r="J9" s="111">
        <f>SUM(E9:I9)</f>
        <v>0.9999999999999998</v>
      </c>
    </row>
    <row r="10" spans="1:11" ht="15">
      <c r="A10" s="286">
        <v>2</v>
      </c>
      <c r="B10" s="288" t="str">
        <f>Orçamento!D17</f>
        <v>SERVIÇOS TÉCNICOS</v>
      </c>
      <c r="C10" s="284">
        <f>Orçamento!H20</f>
        <v>3767.477</v>
      </c>
      <c r="D10" s="300"/>
      <c r="E10" s="219"/>
      <c r="F10" s="108"/>
      <c r="G10" s="60"/>
      <c r="H10" s="60"/>
      <c r="I10" s="163">
        <f>I11*C10</f>
        <v>3767.477</v>
      </c>
      <c r="J10" s="110">
        <f>SUM(F10:I10)</f>
        <v>3767.477</v>
      </c>
      <c r="K10" s="107">
        <f>C10-J10</f>
        <v>0</v>
      </c>
    </row>
    <row r="11" spans="1:10" ht="15">
      <c r="A11" s="287"/>
      <c r="B11" s="289"/>
      <c r="C11" s="285"/>
      <c r="D11" s="300"/>
      <c r="E11" s="68"/>
      <c r="F11" s="109"/>
      <c r="G11" s="61"/>
      <c r="H11" s="61"/>
      <c r="I11" s="164">
        <v>1</v>
      </c>
      <c r="J11" s="111">
        <f>J10/C10</f>
        <v>1</v>
      </c>
    </row>
    <row r="12" spans="1:11" ht="15">
      <c r="A12" s="286">
        <v>3</v>
      </c>
      <c r="B12" s="288" t="str">
        <f>Orçamento!D22</f>
        <v>SERVIÇOS PRELIMINARES</v>
      </c>
      <c r="C12" s="284">
        <f>Orçamento!H25</f>
        <v>2640</v>
      </c>
      <c r="D12" s="300"/>
      <c r="E12" s="163">
        <f>E13*$C$12</f>
        <v>528</v>
      </c>
      <c r="F12" s="163">
        <f>F13*$C$12</f>
        <v>792</v>
      </c>
      <c r="G12" s="163">
        <f>G13*$C$12</f>
        <v>528</v>
      </c>
      <c r="H12" s="163">
        <f>H13*$C$12</f>
        <v>528</v>
      </c>
      <c r="I12" s="163">
        <f>I13*$C$12</f>
        <v>264</v>
      </c>
      <c r="J12" s="110">
        <f>SUM(E12:I12)</f>
        <v>2640</v>
      </c>
      <c r="K12" s="107">
        <f>C12-J12</f>
        <v>0</v>
      </c>
    </row>
    <row r="13" spans="1:10" ht="15">
      <c r="A13" s="287"/>
      <c r="B13" s="289"/>
      <c r="C13" s="285"/>
      <c r="D13" s="300"/>
      <c r="E13" s="164">
        <v>0.2</v>
      </c>
      <c r="F13" s="164">
        <v>0.3</v>
      </c>
      <c r="G13" s="164">
        <v>0.2</v>
      </c>
      <c r="H13" s="164">
        <v>0.2</v>
      </c>
      <c r="I13" s="164">
        <v>0.1</v>
      </c>
      <c r="J13" s="111">
        <f>J12/C12</f>
        <v>1</v>
      </c>
    </row>
    <row r="14" spans="1:11" ht="15">
      <c r="A14" s="286">
        <v>4</v>
      </c>
      <c r="B14" s="288" t="str">
        <f>Orçamento!D27</f>
        <v>ESCORAMENTO DE CAVAS E VALAS</v>
      </c>
      <c r="C14" s="284">
        <f>Orçamento!H30</f>
        <v>1967.796</v>
      </c>
      <c r="D14" s="300"/>
      <c r="E14" s="163">
        <f>$C14*$E$15</f>
        <v>393.55920000000003</v>
      </c>
      <c r="F14" s="163">
        <f>$C14*$F$15</f>
        <v>590.3388</v>
      </c>
      <c r="G14" s="163">
        <f>$C14*G$15</f>
        <v>393.55920000000003</v>
      </c>
      <c r="H14" s="163">
        <f>$C14*H$15</f>
        <v>393.55920000000003</v>
      </c>
      <c r="I14" s="163">
        <f>$C14*I$15</f>
        <v>196.77960000000002</v>
      </c>
      <c r="J14" s="110">
        <f>SUM(E14:I14)</f>
        <v>1967.796</v>
      </c>
      <c r="K14" s="107">
        <f>C14-J14</f>
        <v>0</v>
      </c>
    </row>
    <row r="15" spans="1:10" ht="15">
      <c r="A15" s="287"/>
      <c r="B15" s="289"/>
      <c r="C15" s="285"/>
      <c r="D15" s="300"/>
      <c r="E15" s="164">
        <v>0.2</v>
      </c>
      <c r="F15" s="164">
        <v>0.3</v>
      </c>
      <c r="G15" s="164">
        <v>0.2</v>
      </c>
      <c r="H15" s="164">
        <v>0.2</v>
      </c>
      <c r="I15" s="164">
        <v>0.1</v>
      </c>
      <c r="J15" s="111">
        <f>SUM(E15:I15)</f>
        <v>0.9999999999999999</v>
      </c>
    </row>
    <row r="16" spans="1:11" ht="15">
      <c r="A16" s="286">
        <v>5</v>
      </c>
      <c r="B16" s="288" t="str">
        <f>Orçamento!D32</f>
        <v>ESGOTAMENTO</v>
      </c>
      <c r="C16" s="284">
        <f>Orçamento!H35</f>
        <v>19113.6</v>
      </c>
      <c r="D16" s="300"/>
      <c r="E16" s="163">
        <f>$C16*$E$17</f>
        <v>3822.72</v>
      </c>
      <c r="F16" s="163">
        <f>$C16*$F$17</f>
        <v>5734.079999999999</v>
      </c>
      <c r="G16" s="163">
        <f>$C16*$G$17</f>
        <v>3822.72</v>
      </c>
      <c r="H16" s="163">
        <f>$C16*$H$17</f>
        <v>3822.72</v>
      </c>
      <c r="I16" s="163">
        <f>$C16*I$17</f>
        <v>1911.36</v>
      </c>
      <c r="J16" s="110">
        <f>SUM(E16:I16)</f>
        <v>19113.6</v>
      </c>
      <c r="K16" s="107">
        <f>C16-J16</f>
        <v>0</v>
      </c>
    </row>
    <row r="17" spans="1:10" ht="15">
      <c r="A17" s="287"/>
      <c r="B17" s="289"/>
      <c r="C17" s="285"/>
      <c r="D17" s="300"/>
      <c r="E17" s="164">
        <v>0.2</v>
      </c>
      <c r="F17" s="164">
        <v>0.3</v>
      </c>
      <c r="G17" s="164">
        <v>0.2</v>
      </c>
      <c r="H17" s="164">
        <v>0.2</v>
      </c>
      <c r="I17" s="164">
        <v>0.1</v>
      </c>
      <c r="J17" s="111">
        <f>SUM(E17:I17)</f>
        <v>0.9999999999999999</v>
      </c>
    </row>
    <row r="18" spans="1:11" ht="15">
      <c r="A18" s="286">
        <v>6</v>
      </c>
      <c r="B18" s="288" t="str">
        <f>Orçamento!D37</f>
        <v>INSTALAÇÕES HIDRÁULICAS</v>
      </c>
      <c r="C18" s="284">
        <f>Orçamento!H55</f>
        <v>137945.627</v>
      </c>
      <c r="D18" s="300"/>
      <c r="E18" s="163">
        <f>E19*$C$18</f>
        <v>27589.125400000004</v>
      </c>
      <c r="F18" s="163">
        <f>F19*$C$18</f>
        <v>41383.6881</v>
      </c>
      <c r="G18" s="163">
        <f>G19*$C$18</f>
        <v>27589.125400000004</v>
      </c>
      <c r="H18" s="163">
        <f>H19*$C$18</f>
        <v>27589.125400000004</v>
      </c>
      <c r="I18" s="163">
        <f>I19*$C$18</f>
        <v>13794.562700000002</v>
      </c>
      <c r="J18" s="110">
        <f>SUM(E18:I18)</f>
        <v>137945.627</v>
      </c>
      <c r="K18" s="107">
        <f>C18-J18</f>
        <v>0</v>
      </c>
    </row>
    <row r="19" spans="1:10" ht="15">
      <c r="A19" s="287"/>
      <c r="B19" s="289"/>
      <c r="C19" s="285"/>
      <c r="D19" s="300"/>
      <c r="E19" s="164">
        <v>0.2</v>
      </c>
      <c r="F19" s="164">
        <v>0.3</v>
      </c>
      <c r="G19" s="164">
        <v>0.2</v>
      </c>
      <c r="H19" s="164">
        <v>0.2</v>
      </c>
      <c r="I19" s="164">
        <v>0.1</v>
      </c>
      <c r="J19" s="111">
        <f>SUM(E19:I19)</f>
        <v>0.9999999999999999</v>
      </c>
    </row>
    <row r="20" spans="1:10" ht="15">
      <c r="A20" s="286">
        <v>7</v>
      </c>
      <c r="B20" s="288" t="str">
        <f>Orçamento!D57</f>
        <v>MOVIMENTO DE TERRA</v>
      </c>
      <c r="C20" s="284">
        <f>Orçamento!H62</f>
        <v>55699.01120000001</v>
      </c>
      <c r="D20" s="300"/>
      <c r="E20" s="163">
        <f>E21*$C$20</f>
        <v>11139.802240000003</v>
      </c>
      <c r="F20" s="163">
        <f>F21*$C$20</f>
        <v>16709.703360000003</v>
      </c>
      <c r="G20" s="163">
        <f>G21*$C$20</f>
        <v>11139.802240000003</v>
      </c>
      <c r="H20" s="163">
        <f>H21*$C$20</f>
        <v>11139.802240000003</v>
      </c>
      <c r="I20" s="163">
        <f>I21*$C$20</f>
        <v>5569.901120000001</v>
      </c>
      <c r="J20" s="110">
        <f>SUM(E20:I20)</f>
        <v>55699.011200000015</v>
      </c>
    </row>
    <row r="21" spans="1:10" ht="15">
      <c r="A21" s="287"/>
      <c r="B21" s="289"/>
      <c r="C21" s="285"/>
      <c r="D21" s="300"/>
      <c r="E21" s="164">
        <v>0.2</v>
      </c>
      <c r="F21" s="164">
        <v>0.3</v>
      </c>
      <c r="G21" s="164">
        <v>0.2</v>
      </c>
      <c r="H21" s="164">
        <v>0.2</v>
      </c>
      <c r="I21" s="164">
        <v>0.1</v>
      </c>
      <c r="J21" s="111">
        <f>SUM(E21:I21)</f>
        <v>0.9999999999999999</v>
      </c>
    </row>
    <row r="22" spans="1:11" ht="15">
      <c r="A22" s="286">
        <v>8</v>
      </c>
      <c r="B22" s="288" t="str">
        <f>Orçamento!D64</f>
        <v>OBRA CIVIL</v>
      </c>
      <c r="C22" s="284">
        <f>Orçamento!H90</f>
        <v>206026.3854</v>
      </c>
      <c r="D22" s="300"/>
      <c r="E22" s="302">
        <v>11409.08</v>
      </c>
      <c r="F22" s="302">
        <v>11409.08</v>
      </c>
      <c r="G22" s="302">
        <v>61069.41</v>
      </c>
      <c r="H22" s="302">
        <v>61069.41</v>
      </c>
      <c r="I22" s="302">
        <v>61069.41</v>
      </c>
      <c r="J22" s="110">
        <f>SUM(E22:I22)</f>
        <v>206026.39</v>
      </c>
      <c r="K22" s="107">
        <f>C22-J22</f>
        <v>-0.004600000014761463</v>
      </c>
    </row>
    <row r="23" spans="1:10" ht="15">
      <c r="A23" s="287"/>
      <c r="B23" s="289"/>
      <c r="C23" s="285"/>
      <c r="D23" s="300"/>
      <c r="E23" s="164">
        <f>E22/C22</f>
        <v>0.055376790588493235</v>
      </c>
      <c r="F23" s="164">
        <f>F22/C22</f>
        <v>0.055376790588493235</v>
      </c>
      <c r="G23" s="164">
        <f>G22/C22</f>
        <v>0.296415480383417</v>
      </c>
      <c r="H23" s="164">
        <f>H22/C22</f>
        <v>0.296415480383417</v>
      </c>
      <c r="I23" s="164">
        <f>I22/C22</f>
        <v>0.296415480383417</v>
      </c>
      <c r="J23" s="111">
        <f>SUM(E23:I23)</f>
        <v>1.0000000223272374</v>
      </c>
    </row>
    <row r="24" spans="1:10" ht="15.75" thickBot="1">
      <c r="A24" s="62"/>
      <c r="B24" s="100" t="s">
        <v>22</v>
      </c>
      <c r="C24" s="63">
        <f>SUM(C8:C23)</f>
        <v>439552.6966</v>
      </c>
      <c r="D24" s="301"/>
      <c r="E24" s="63"/>
      <c r="F24" s="64" t="s">
        <v>23</v>
      </c>
      <c r="G24" s="65" t="s">
        <v>23</v>
      </c>
      <c r="H24" s="160"/>
      <c r="I24" s="160"/>
      <c r="J24" s="66">
        <f>SUM(J22,J20,J18,J16,J14,J12,J10,J8)</f>
        <v>439552.7012</v>
      </c>
    </row>
    <row r="25" spans="1:10" ht="15">
      <c r="A25" s="101"/>
      <c r="B25" s="102"/>
      <c r="C25" s="103"/>
      <c r="D25" s="103"/>
      <c r="E25" s="103"/>
      <c r="F25" s="104"/>
      <c r="G25" s="105"/>
      <c r="H25" s="105"/>
      <c r="I25" s="105"/>
      <c r="J25" s="106"/>
    </row>
    <row r="26" spans="1:10" ht="15">
      <c r="A26" s="295" t="s">
        <v>24</v>
      </c>
      <c r="B26" s="296"/>
      <c r="C26" s="67"/>
      <c r="D26" s="67"/>
      <c r="E26" s="68">
        <f>SUM(E22,E20,E18,E16,E14,E12,E10,E8)</f>
        <v>62375.08684000002</v>
      </c>
      <c r="F26" s="68">
        <f>SUM(F22,F20,F18,F16,F14,F12,F10,F8)</f>
        <v>77843.89026</v>
      </c>
      <c r="G26" s="68">
        <f>SUM(G22,G20,G18,G16,G14,G12,G10,G8)</f>
        <v>105767.61684000002</v>
      </c>
      <c r="H26" s="68">
        <f>SUM(H22,H20,H18,H16,H14,H12,H10,H8)</f>
        <v>105767.61684000002</v>
      </c>
      <c r="I26" s="68">
        <f>SUM(I22,I20,I18,I16,I14,I12,I10,I8)</f>
        <v>87798.49042</v>
      </c>
      <c r="J26" s="69"/>
    </row>
    <row r="27" spans="1:10" ht="15">
      <c r="A27" s="70"/>
      <c r="B27" s="71" t="s">
        <v>25</v>
      </c>
      <c r="C27" s="72"/>
      <c r="D27" s="72"/>
      <c r="E27" s="59">
        <f>SUM(E26)</f>
        <v>62375.08684000002</v>
      </c>
      <c r="F27" s="59">
        <f>SUM(F26+E27)</f>
        <v>140218.97710000002</v>
      </c>
      <c r="G27" s="60">
        <f>F27+G26</f>
        <v>245986.59394000005</v>
      </c>
      <c r="H27" s="60">
        <f>G27+H26</f>
        <v>351754.2107800001</v>
      </c>
      <c r="I27" s="60">
        <f>H27+I26</f>
        <v>439552.70120000007</v>
      </c>
      <c r="J27" s="69"/>
    </row>
    <row r="28" spans="1:10" ht="15">
      <c r="A28" s="70"/>
      <c r="B28" s="71" t="s">
        <v>26</v>
      </c>
      <c r="C28" s="72"/>
      <c r="D28" s="72"/>
      <c r="E28" s="73">
        <f>E26/$C$24</f>
        <v>0.1419058222654071</v>
      </c>
      <c r="F28" s="73">
        <f>F26/$C$24</f>
        <v>0.17709796996385893</v>
      </c>
      <c r="G28" s="73">
        <f>G26/$C$24</f>
        <v>0.2406255669869095</v>
      </c>
      <c r="H28" s="73">
        <f>H26/$C$24</f>
        <v>0.2406255669869095</v>
      </c>
      <c r="I28" s="73">
        <f>I26/$C$24</f>
        <v>0.19974508426209936</v>
      </c>
      <c r="J28" s="74"/>
    </row>
    <row r="29" spans="1:10" ht="15.75" thickBot="1">
      <c r="A29" s="290" t="s">
        <v>27</v>
      </c>
      <c r="B29" s="291"/>
      <c r="C29" s="75"/>
      <c r="D29" s="75"/>
      <c r="E29" s="76">
        <f>SUM(E28)</f>
        <v>0.1419058222654071</v>
      </c>
      <c r="F29" s="76">
        <f>SUM(F28+E29)</f>
        <v>0.319003792229266</v>
      </c>
      <c r="G29" s="76">
        <f>F29+G28</f>
        <v>0.5596293592161755</v>
      </c>
      <c r="H29" s="76">
        <f>G29+H28</f>
        <v>0.800254926203085</v>
      </c>
      <c r="I29" s="76">
        <f>H29+I28</f>
        <v>1.0000000104651843</v>
      </c>
      <c r="J29" s="77"/>
    </row>
  </sheetData>
  <sheetProtection/>
  <mergeCells count="36">
    <mergeCell ref="D8:D24"/>
    <mergeCell ref="C10:C11"/>
    <mergeCell ref="A29:B29"/>
    <mergeCell ref="A8:A9"/>
    <mergeCell ref="B8:B9"/>
    <mergeCell ref="C8:C9"/>
    <mergeCell ref="A22:A23"/>
    <mergeCell ref="A26:B26"/>
    <mergeCell ref="C12:C13"/>
    <mergeCell ref="B14:B15"/>
    <mergeCell ref="C14:C15"/>
    <mergeCell ref="A12:A13"/>
    <mergeCell ref="A18:A19"/>
    <mergeCell ref="B18:B19"/>
    <mergeCell ref="B16:B17"/>
    <mergeCell ref="C16:C17"/>
    <mergeCell ref="B20:B21"/>
    <mergeCell ref="C22:C23"/>
    <mergeCell ref="A20:A21"/>
    <mergeCell ref="B12:B13"/>
    <mergeCell ref="A14:A15"/>
    <mergeCell ref="A16:A17"/>
    <mergeCell ref="A10:A11"/>
    <mergeCell ref="B10:B11"/>
    <mergeCell ref="B22:B23"/>
    <mergeCell ref="C20:C21"/>
    <mergeCell ref="C18:C19"/>
    <mergeCell ref="A1:J1"/>
    <mergeCell ref="A2:J2"/>
    <mergeCell ref="A3:J3"/>
    <mergeCell ref="A4:J4"/>
    <mergeCell ref="A5:A7"/>
    <mergeCell ref="J5:J7"/>
    <mergeCell ref="B5:B7"/>
    <mergeCell ref="C5:C7"/>
    <mergeCell ref="D5:I6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Denilton</dc:creator>
  <cp:keywords/>
  <dc:description/>
  <cp:lastModifiedBy>computador</cp:lastModifiedBy>
  <cp:lastPrinted>2018-03-20T18:03:08Z</cp:lastPrinted>
  <dcterms:created xsi:type="dcterms:W3CDTF">2011-04-12T11:21:35Z</dcterms:created>
  <dcterms:modified xsi:type="dcterms:W3CDTF">2018-03-20T18:03:39Z</dcterms:modified>
  <cp:category/>
  <cp:version/>
  <cp:contentType/>
  <cp:contentStatus/>
</cp:coreProperties>
</file>